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6775" windowHeight="9735"/>
  </bookViews>
  <sheets>
    <sheet name="PBA BP's" sheetId="1" r:id="rId1"/>
  </sheets>
  <externalReferences>
    <externalReference r:id="rId2"/>
  </externalReferences>
  <definedNames>
    <definedName name="___C66000" localSheetId="0">#REF!</definedName>
    <definedName name="___C66000">#REF!</definedName>
    <definedName name="___C66666" localSheetId="0">#REF!</definedName>
    <definedName name="___C66666">#REF!</definedName>
    <definedName name="__C66000" localSheetId="0">#REF!</definedName>
    <definedName name="__C66000">#REF!</definedName>
    <definedName name="__C66666" localSheetId="0">#REF!</definedName>
    <definedName name="__C66666">#REF!</definedName>
    <definedName name="_C66000" localSheetId="0">#REF!</definedName>
    <definedName name="_C66000">#REF!</definedName>
    <definedName name="_C66666" localSheetId="0">#REF!</definedName>
    <definedName name="_C66666">#REF!</definedName>
    <definedName name="_C66667" localSheetId="0">#REF!</definedName>
    <definedName name="_C66667">#REF!</definedName>
    <definedName name="TEMPLATE" localSheetId="0">#REF!</definedName>
    <definedName name="TEMPLATE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AI9" i="1"/>
  <c r="AH9"/>
  <c r="AG9"/>
  <c r="AA9" s="1"/>
  <c r="AE9"/>
  <c r="AD9"/>
  <c r="AC9"/>
  <c r="AB9"/>
  <c r="Z9"/>
  <c r="AI8"/>
  <c r="AD8" s="1"/>
  <c r="AH8"/>
  <c r="AG8"/>
  <c r="AE8"/>
  <c r="AB8"/>
  <c r="AA8"/>
  <c r="AI7"/>
  <c r="AH7"/>
  <c r="AG7"/>
  <c r="AA7" s="1"/>
  <c r="AE7"/>
  <c r="AD7"/>
  <c r="AC7"/>
  <c r="AB7"/>
  <c r="Z7"/>
  <c r="AF7" s="1"/>
  <c r="AI6"/>
  <c r="AD6" s="1"/>
  <c r="AH6"/>
  <c r="AG6"/>
  <c r="AE6"/>
  <c r="AB6"/>
  <c r="AA6"/>
  <c r="AI5"/>
  <c r="AH5"/>
  <c r="AG5"/>
  <c r="AA5" s="1"/>
  <c r="AE5"/>
  <c r="AD5"/>
  <c r="AC5"/>
  <c r="AB5"/>
  <c r="Z5"/>
  <c r="AI4"/>
  <c r="AD4" s="1"/>
  <c r="AH4"/>
  <c r="AG4"/>
  <c r="AE4"/>
  <c r="AB4"/>
  <c r="AA4"/>
  <c r="AG3"/>
  <c r="AH3"/>
  <c r="AI3"/>
  <c r="AB10"/>
  <c r="AG10"/>
  <c r="AH10"/>
  <c r="AI10"/>
  <c r="AC10" s="1"/>
  <c r="AB11"/>
  <c r="AG11"/>
  <c r="AH11"/>
  <c r="AI11"/>
  <c r="AE11" s="1"/>
  <c r="AB12"/>
  <c r="AG12"/>
  <c r="AH12"/>
  <c r="AI12"/>
  <c r="AC12" s="1"/>
  <c r="AB13"/>
  <c r="AG13"/>
  <c r="AH13"/>
  <c r="AI13"/>
  <c r="AE13" s="1"/>
  <c r="AB14"/>
  <c r="AG14"/>
  <c r="AH14"/>
  <c r="AI14"/>
  <c r="AC14" s="1"/>
  <c r="AB15"/>
  <c r="AG15"/>
  <c r="AH15"/>
  <c r="AI15"/>
  <c r="AE15" s="1"/>
  <c r="AB16"/>
  <c r="AG16"/>
  <c r="AH16"/>
  <c r="AI16"/>
  <c r="AC16" s="1"/>
  <c r="AB17"/>
  <c r="AG17"/>
  <c r="AH17"/>
  <c r="AI17"/>
  <c r="AE17" s="1"/>
  <c r="AB18"/>
  <c r="AG18"/>
  <c r="AI18"/>
  <c r="AC18" s="1"/>
  <c r="AB19"/>
  <c r="AG19"/>
  <c r="AH19"/>
  <c r="AI19"/>
  <c r="AC19" s="1"/>
  <c r="AB20"/>
  <c r="AG20"/>
  <c r="AH20"/>
  <c r="AI20"/>
  <c r="AE20" s="1"/>
  <c r="AB21"/>
  <c r="AG21"/>
  <c r="AH21"/>
  <c r="AI21"/>
  <c r="AC21" s="1"/>
  <c r="AB22"/>
  <c r="AG22"/>
  <c r="AA22" s="1"/>
  <c r="AH22"/>
  <c r="Z22" s="1"/>
  <c r="AI22"/>
  <c r="AE22" s="1"/>
  <c r="AB23"/>
  <c r="AG23"/>
  <c r="AA23" s="1"/>
  <c r="AH23"/>
  <c r="AI23"/>
  <c r="AC23" s="1"/>
  <c r="AB24"/>
  <c r="AD24"/>
  <c r="AG24"/>
  <c r="AA24" s="1"/>
  <c r="AH24"/>
  <c r="Z24" s="1"/>
  <c r="AI24"/>
  <c r="AE24" s="1"/>
  <c r="AB25"/>
  <c r="AG25"/>
  <c r="AA25" s="1"/>
  <c r="AH25"/>
  <c r="AI25"/>
  <c r="AC25" s="1"/>
  <c r="Z26"/>
  <c r="AA26"/>
  <c r="AB26"/>
  <c r="AC26"/>
  <c r="AD26"/>
  <c r="AE26"/>
  <c r="AB27"/>
  <c r="AG27"/>
  <c r="AH27"/>
  <c r="AI27"/>
  <c r="AA27" s="1"/>
  <c r="AB28"/>
  <c r="AG28"/>
  <c r="Z28" s="1"/>
  <c r="AH28"/>
  <c r="AI28"/>
  <c r="AE28" s="1"/>
  <c r="AB29"/>
  <c r="AG29"/>
  <c r="AH29"/>
  <c r="AA29" s="1"/>
  <c r="AI29"/>
  <c r="AE29" s="1"/>
  <c r="AB30"/>
  <c r="AD30"/>
  <c r="AG30"/>
  <c r="Z30" s="1"/>
  <c r="AH30"/>
  <c r="AI30"/>
  <c r="AE30" s="1"/>
  <c r="AB31"/>
  <c r="AG31"/>
  <c r="Z31" s="1"/>
  <c r="AH31"/>
  <c r="AI31"/>
  <c r="AE31" s="1"/>
  <c r="AB32"/>
  <c r="AD32"/>
  <c r="AG32"/>
  <c r="AH32"/>
  <c r="AI32"/>
  <c r="AC32" s="1"/>
  <c r="AB33"/>
  <c r="AG33"/>
  <c r="AH33"/>
  <c r="AI33"/>
  <c r="AE33" s="1"/>
  <c r="AB34"/>
  <c r="AD34"/>
  <c r="AG34"/>
  <c r="Z34" s="1"/>
  <c r="AH34"/>
  <c r="AI34"/>
  <c r="AC34" s="1"/>
  <c r="AB35"/>
  <c r="AG35"/>
  <c r="AA35" s="1"/>
  <c r="AH35"/>
  <c r="AI35"/>
  <c r="AE35" s="1"/>
  <c r="AB36"/>
  <c r="AD36"/>
  <c r="AG36"/>
  <c r="Z36" s="1"/>
  <c r="AH36"/>
  <c r="AI36"/>
  <c r="AC36" s="1"/>
  <c r="AB37"/>
  <c r="AG37"/>
  <c r="AA37" s="1"/>
  <c r="AH37"/>
  <c r="AI37"/>
  <c r="AE37" s="1"/>
  <c r="AB38"/>
  <c r="AG38"/>
  <c r="Z38" s="1"/>
  <c r="AH38"/>
  <c r="AI38"/>
  <c r="AD38" s="1"/>
  <c r="AB39"/>
  <c r="AG39"/>
  <c r="AA39" s="1"/>
  <c r="AH39"/>
  <c r="AI39"/>
  <c r="AE39" s="1"/>
  <c r="L40"/>
  <c r="L3" s="1"/>
  <c r="M40"/>
  <c r="M3" s="1"/>
  <c r="N40"/>
  <c r="N3" s="1"/>
  <c r="O40"/>
  <c r="O3" s="1"/>
  <c r="P40"/>
  <c r="P3" s="1"/>
  <c r="Q40"/>
  <c r="Q3" s="1"/>
  <c r="R40"/>
  <c r="R3" s="1"/>
  <c r="S40"/>
  <c r="S3" s="1"/>
  <c r="T40"/>
  <c r="T3" s="1"/>
  <c r="U40"/>
  <c r="U3" s="1"/>
  <c r="V40"/>
  <c r="V3" s="1"/>
  <c r="W40"/>
  <c r="W3" s="1"/>
  <c r="X40"/>
  <c r="X3" s="1"/>
  <c r="Y40"/>
  <c r="Y3" s="1"/>
  <c r="AB40"/>
  <c r="AG40"/>
  <c r="AA40" s="1"/>
  <c r="AH40"/>
  <c r="AI40"/>
  <c r="AE40" s="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B46"/>
  <c r="AG46"/>
  <c r="AA46" s="1"/>
  <c r="AH46"/>
  <c r="AI46"/>
  <c r="AE46" s="1"/>
  <c r="AJ46"/>
  <c r="AK46"/>
  <c r="AL46"/>
  <c r="AM46"/>
  <c r="AN46"/>
  <c r="AO46"/>
  <c r="AP46"/>
  <c r="AQ46"/>
  <c r="AR46"/>
  <c r="AS46"/>
  <c r="AT46" s="1"/>
  <c r="AV46"/>
  <c r="AW46"/>
  <c r="AX46" s="1"/>
  <c r="AZ46"/>
  <c r="BA46"/>
  <c r="AG47"/>
  <c r="AH47"/>
  <c r="AI47"/>
  <c r="AJ47"/>
  <c r="AK47"/>
  <c r="AL47"/>
  <c r="AM47"/>
  <c r="AN47"/>
  <c r="AO47"/>
  <c r="AP47"/>
  <c r="AQ47"/>
  <c r="AR47"/>
  <c r="AS47"/>
  <c r="AU47" s="1"/>
  <c r="AV47"/>
  <c r="AW47"/>
  <c r="AY47" s="1"/>
  <c r="AZ47"/>
  <c r="BA47"/>
  <c r="AG48"/>
  <c r="AH48"/>
  <c r="AI48"/>
  <c r="AJ48"/>
  <c r="L48" s="1"/>
  <c r="AK48"/>
  <c r="AL48"/>
  <c r="AM48"/>
  <c r="AN48"/>
  <c r="AO48"/>
  <c r="AP48"/>
  <c r="R48" s="1"/>
  <c r="AQ48"/>
  <c r="S48" s="1"/>
  <c r="AR48"/>
  <c r="AS48"/>
  <c r="AV48"/>
  <c r="AW48"/>
  <c r="AZ48"/>
  <c r="BA48"/>
  <c r="Y48" s="1"/>
  <c r="AB49"/>
  <c r="AG49"/>
  <c r="AA49" s="1"/>
  <c r="AH49"/>
  <c r="AI49"/>
  <c r="AC49" s="1"/>
  <c r="AJ49"/>
  <c r="AK49"/>
  <c r="AL49"/>
  <c r="AM49"/>
  <c r="AN49"/>
  <c r="AO49"/>
  <c r="AP49"/>
  <c r="AQ49"/>
  <c r="AR49"/>
  <c r="AS49"/>
  <c r="AU49" s="1"/>
  <c r="AV49"/>
  <c r="AW49"/>
  <c r="AY49" s="1"/>
  <c r="AZ49"/>
  <c r="BA49"/>
  <c r="AB50"/>
  <c r="AG50"/>
  <c r="AA50" s="1"/>
  <c r="AH50"/>
  <c r="AI50"/>
  <c r="AC50" s="1"/>
  <c r="AJ50"/>
  <c r="AK50"/>
  <c r="AL50"/>
  <c r="AM50"/>
  <c r="AN50"/>
  <c r="AO50"/>
  <c r="AP50"/>
  <c r="AQ50"/>
  <c r="AR50"/>
  <c r="AS50"/>
  <c r="AU50" s="1"/>
  <c r="AV50"/>
  <c r="AW50"/>
  <c r="AY50" s="1"/>
  <c r="AZ50"/>
  <c r="BA50"/>
  <c r="AB51"/>
  <c r="AG51"/>
  <c r="AA51" s="1"/>
  <c r="AH51"/>
  <c r="AI51"/>
  <c r="AC51" s="1"/>
  <c r="AB52"/>
  <c r="AG52"/>
  <c r="AA52" s="1"/>
  <c r="AH52"/>
  <c r="AI52"/>
  <c r="AE52" s="1"/>
  <c r="AB53"/>
  <c r="AG53"/>
  <c r="AA53" s="1"/>
  <c r="AH53"/>
  <c r="AI53"/>
  <c r="AC53" s="1"/>
  <c r="AB54"/>
  <c r="AG54"/>
  <c r="AA54" s="1"/>
  <c r="AH54"/>
  <c r="AI54"/>
  <c r="AE54" s="1"/>
  <c r="AB55"/>
  <c r="AG55"/>
  <c r="AA55" s="1"/>
  <c r="AH55"/>
  <c r="AI55"/>
  <c r="AC55" s="1"/>
  <c r="AB56"/>
  <c r="AG56"/>
  <c r="AA56" s="1"/>
  <c r="AH56"/>
  <c r="AI56"/>
  <c r="AE56" s="1"/>
  <c r="AB57"/>
  <c r="AG57"/>
  <c r="AA57" s="1"/>
  <c r="AH57"/>
  <c r="AI57"/>
  <c r="AC57" s="1"/>
  <c r="AB58"/>
  <c r="AG58"/>
  <c r="AA58" s="1"/>
  <c r="AH58"/>
  <c r="AI58"/>
  <c r="AE58" s="1"/>
  <c r="AG59"/>
  <c r="AH59"/>
  <c r="AI59"/>
  <c r="AJ59"/>
  <c r="L59" s="1"/>
  <c r="AK59"/>
  <c r="AL59"/>
  <c r="AM59"/>
  <c r="O59" s="1"/>
  <c r="AN59"/>
  <c r="AO59"/>
  <c r="AP59"/>
  <c r="R59" s="1"/>
  <c r="AQ59"/>
  <c r="S59" s="1"/>
  <c r="AR59"/>
  <c r="AS59"/>
  <c r="AV59"/>
  <c r="AV75" s="1"/>
  <c r="AW59"/>
  <c r="AZ59"/>
  <c r="BA59"/>
  <c r="Y59" s="1"/>
  <c r="AG60"/>
  <c r="AH60"/>
  <c r="AI60"/>
  <c r="AJ60"/>
  <c r="L60" s="1"/>
  <c r="AK60"/>
  <c r="AL60"/>
  <c r="AM60"/>
  <c r="O60" s="1"/>
  <c r="AN60"/>
  <c r="AO60"/>
  <c r="AP60"/>
  <c r="R60" s="1"/>
  <c r="AQ60"/>
  <c r="S60" s="1"/>
  <c r="AR60"/>
  <c r="AS60"/>
  <c r="AV60"/>
  <c r="AW60"/>
  <c r="AZ60"/>
  <c r="BA60"/>
  <c r="Y60" s="1"/>
  <c r="AG61"/>
  <c r="AH61"/>
  <c r="AI61"/>
  <c r="AJ61"/>
  <c r="L61" s="1"/>
  <c r="AK61"/>
  <c r="AL61"/>
  <c r="AM61"/>
  <c r="O61" s="1"/>
  <c r="AN61"/>
  <c r="AO61"/>
  <c r="AP61"/>
  <c r="R61" s="1"/>
  <c r="AQ61"/>
  <c r="S61" s="1"/>
  <c r="AR61"/>
  <c r="AS61"/>
  <c r="AV61"/>
  <c r="AW61"/>
  <c r="AZ61"/>
  <c r="BA61"/>
  <c r="Y61" s="1"/>
  <c r="AG62"/>
  <c r="AH62"/>
  <c r="AI62"/>
  <c r="AJ62"/>
  <c r="L62" s="1"/>
  <c r="AK62"/>
  <c r="AL62"/>
  <c r="AM62"/>
  <c r="O62" s="1"/>
  <c r="AN62"/>
  <c r="AO62"/>
  <c r="AP62"/>
  <c r="R62" s="1"/>
  <c r="AQ62"/>
  <c r="S62" s="1"/>
  <c r="AR62"/>
  <c r="AS62"/>
  <c r="AV62"/>
  <c r="AW62"/>
  <c r="AZ62"/>
  <c r="BA62"/>
  <c r="Y62" s="1"/>
  <c r="AG63"/>
  <c r="AH63"/>
  <c r="AI63"/>
  <c r="AJ63"/>
  <c r="L63" s="1"/>
  <c r="AK63"/>
  <c r="AL63"/>
  <c r="AM63"/>
  <c r="AN63"/>
  <c r="AO63"/>
  <c r="AP63"/>
  <c r="R63" s="1"/>
  <c r="AQ63"/>
  <c r="S63" s="1"/>
  <c r="AR63"/>
  <c r="AS63"/>
  <c r="AV63"/>
  <c r="AW63"/>
  <c r="AZ63"/>
  <c r="BA63"/>
  <c r="Y63" s="1"/>
  <c r="AG64"/>
  <c r="AH64"/>
  <c r="AI64"/>
  <c r="AJ64"/>
  <c r="L64" s="1"/>
  <c r="AK64"/>
  <c r="AL64"/>
  <c r="AM64"/>
  <c r="AN64"/>
  <c r="AO64"/>
  <c r="AP64"/>
  <c r="R64" s="1"/>
  <c r="AQ64"/>
  <c r="S64" s="1"/>
  <c r="AR64"/>
  <c r="AS64"/>
  <c r="AV64"/>
  <c r="AW64"/>
  <c r="AZ64"/>
  <c r="BA64"/>
  <c r="Y64" s="1"/>
  <c r="AG65"/>
  <c r="AH65"/>
  <c r="AI65"/>
  <c r="AJ65"/>
  <c r="L65" s="1"/>
  <c r="AK65"/>
  <c r="AL65"/>
  <c r="AM65"/>
  <c r="AN65"/>
  <c r="AO65"/>
  <c r="AP65"/>
  <c r="R65" s="1"/>
  <c r="AQ65"/>
  <c r="S65" s="1"/>
  <c r="AR65"/>
  <c r="AS65"/>
  <c r="AV65"/>
  <c r="AW65"/>
  <c r="AZ65"/>
  <c r="BA65"/>
  <c r="Y65" s="1"/>
  <c r="AG66"/>
  <c r="AH66"/>
  <c r="AI66"/>
  <c r="AJ66"/>
  <c r="L66" s="1"/>
  <c r="AK66"/>
  <c r="AL66"/>
  <c r="AM66"/>
  <c r="AN66"/>
  <c r="AO66"/>
  <c r="AP66"/>
  <c r="R66" s="1"/>
  <c r="AQ66"/>
  <c r="S66" s="1"/>
  <c r="AR66"/>
  <c r="AS66"/>
  <c r="AV66"/>
  <c r="AW66"/>
  <c r="AZ66"/>
  <c r="BA66"/>
  <c r="Y66" s="1"/>
  <c r="AG67"/>
  <c r="AH67"/>
  <c r="AI67"/>
  <c r="AJ67"/>
  <c r="L67" s="1"/>
  <c r="AK67"/>
  <c r="AL67"/>
  <c r="AM67"/>
  <c r="AN67"/>
  <c r="AO67"/>
  <c r="AP67"/>
  <c r="R67" s="1"/>
  <c r="AQ67"/>
  <c r="S67" s="1"/>
  <c r="AR67"/>
  <c r="AS67"/>
  <c r="AV67"/>
  <c r="AW67"/>
  <c r="AZ67"/>
  <c r="BA67"/>
  <c r="Y67" s="1"/>
  <c r="AG68"/>
  <c r="AH68"/>
  <c r="AI68"/>
  <c r="AJ68"/>
  <c r="L68" s="1"/>
  <c r="AK68"/>
  <c r="AL68"/>
  <c r="AM68"/>
  <c r="AN68"/>
  <c r="AO68"/>
  <c r="AP68"/>
  <c r="R68" s="1"/>
  <c r="AQ68"/>
  <c r="S68" s="1"/>
  <c r="AR68"/>
  <c r="AS68"/>
  <c r="AV68"/>
  <c r="AW68"/>
  <c r="AZ68"/>
  <c r="BA68"/>
  <c r="Y68" s="1"/>
  <c r="AG69"/>
  <c r="AH69"/>
  <c r="AI69"/>
  <c r="AJ69"/>
  <c r="L69" s="1"/>
  <c r="AK69"/>
  <c r="AL69"/>
  <c r="AM69"/>
  <c r="AN69"/>
  <c r="AO69"/>
  <c r="AP69"/>
  <c r="R69" s="1"/>
  <c r="AQ69"/>
  <c r="S69" s="1"/>
  <c r="AR69"/>
  <c r="AS69"/>
  <c r="AV69"/>
  <c r="AW69"/>
  <c r="AZ69"/>
  <c r="BA69"/>
  <c r="Y69" s="1"/>
  <c r="AG70"/>
  <c r="AH70"/>
  <c r="AI70"/>
  <c r="AJ70"/>
  <c r="L70" s="1"/>
  <c r="AK70"/>
  <c r="AL70"/>
  <c r="AM70"/>
  <c r="AN70"/>
  <c r="AO70"/>
  <c r="AP70"/>
  <c r="R70" s="1"/>
  <c r="AQ70"/>
  <c r="S70" s="1"/>
  <c r="AR70"/>
  <c r="AS70"/>
  <c r="AV70"/>
  <c r="AW70"/>
  <c r="AZ70"/>
  <c r="BA70"/>
  <c r="Y70" s="1"/>
  <c r="AG71"/>
  <c r="AH71"/>
  <c r="AI71"/>
  <c r="AJ71"/>
  <c r="L71" s="1"/>
  <c r="AK71"/>
  <c r="AL71"/>
  <c r="AM71"/>
  <c r="AN71"/>
  <c r="AO71"/>
  <c r="AP71"/>
  <c r="R71" s="1"/>
  <c r="AQ71"/>
  <c r="S71" s="1"/>
  <c r="AR71"/>
  <c r="AS71"/>
  <c r="AV71"/>
  <c r="AW71"/>
  <c r="AZ71"/>
  <c r="BA71"/>
  <c r="Y71" s="1"/>
  <c r="AG72"/>
  <c r="AH72"/>
  <c r="AI72"/>
  <c r="AJ72"/>
  <c r="L72" s="1"/>
  <c r="AK72"/>
  <c r="AL72"/>
  <c r="AM72"/>
  <c r="AN72"/>
  <c r="AO72"/>
  <c r="AP72"/>
  <c r="R72" s="1"/>
  <c r="AQ72"/>
  <c r="S72" s="1"/>
  <c r="AR72"/>
  <c r="AS72"/>
  <c r="AV72"/>
  <c r="AW72"/>
  <c r="AZ72"/>
  <c r="BA72"/>
  <c r="Y72" s="1"/>
  <c r="AG73"/>
  <c r="AH73"/>
  <c r="AI73"/>
  <c r="AJ73"/>
  <c r="L73" s="1"/>
  <c r="AK73"/>
  <c r="AL73"/>
  <c r="AM73"/>
  <c r="AN73"/>
  <c r="AO73"/>
  <c r="AP73"/>
  <c r="R73" s="1"/>
  <c r="AQ73"/>
  <c r="S73" s="1"/>
  <c r="AR73"/>
  <c r="AS73"/>
  <c r="AV73"/>
  <c r="AW73"/>
  <c r="AZ73"/>
  <c r="BA73"/>
  <c r="Y73" s="1"/>
  <c r="AG74"/>
  <c r="AH74"/>
  <c r="AI74"/>
  <c r="AJ74"/>
  <c r="L74" s="1"/>
  <c r="AK74"/>
  <c r="AL74"/>
  <c r="AM74"/>
  <c r="AN74"/>
  <c r="AO74"/>
  <c r="AP74"/>
  <c r="R74" s="1"/>
  <c r="AQ74"/>
  <c r="S74" s="1"/>
  <c r="AR74"/>
  <c r="AS74"/>
  <c r="AV74"/>
  <c r="AW74"/>
  <c r="AZ74"/>
  <c r="BA74"/>
  <c r="Y74" s="1"/>
  <c r="AG75"/>
  <c r="AH75"/>
  <c r="AI75"/>
  <c r="X71" l="1"/>
  <c r="AY71" s="1"/>
  <c r="W71" s="1"/>
  <c r="AL75"/>
  <c r="AP75"/>
  <c r="AF5"/>
  <c r="AF9"/>
  <c r="AC4"/>
  <c r="AC6"/>
  <c r="AC8"/>
  <c r="Z4"/>
  <c r="AF4" s="1"/>
  <c r="Z6"/>
  <c r="AF6" s="1"/>
  <c r="Z8"/>
  <c r="AQ75"/>
  <c r="AM75"/>
  <c r="AR75"/>
  <c r="AN75"/>
  <c r="AO75"/>
  <c r="AK75"/>
  <c r="AW75"/>
  <c r="AU46"/>
  <c r="T74"/>
  <c r="AU74" s="1"/>
  <c r="U74" s="1"/>
  <c r="AX47"/>
  <c r="AT47"/>
  <c r="AY46"/>
  <c r="BA75"/>
  <c r="AJ75"/>
  <c r="AS75"/>
  <c r="T73"/>
  <c r="AT73" s="1"/>
  <c r="X74"/>
  <c r="AY74" s="1"/>
  <c r="AX71"/>
  <c r="X70"/>
  <c r="AY70" s="1"/>
  <c r="AF26"/>
  <c r="Q73"/>
  <c r="M73"/>
  <c r="N73" s="1"/>
  <c r="T70"/>
  <c r="AU70" s="1"/>
  <c r="AA33"/>
  <c r="AD28"/>
  <c r="Z27"/>
  <c r="AD22"/>
  <c r="AA21"/>
  <c r="AA20"/>
  <c r="AA18"/>
  <c r="AA17"/>
  <c r="AA16"/>
  <c r="AA15"/>
  <c r="AA14"/>
  <c r="AA13"/>
  <c r="AA12"/>
  <c r="AA11"/>
  <c r="AA10"/>
  <c r="X67"/>
  <c r="AY67" s="1"/>
  <c r="Q66"/>
  <c r="P66" s="1"/>
  <c r="X63"/>
  <c r="AY63" s="1"/>
  <c r="Z20"/>
  <c r="T69"/>
  <c r="AU69" s="1"/>
  <c r="M68"/>
  <c r="N68" s="1"/>
  <c r="T65"/>
  <c r="AU65" s="1"/>
  <c r="Z33"/>
  <c r="Z32"/>
  <c r="AA31"/>
  <c r="AD20"/>
  <c r="AA19"/>
  <c r="Q69"/>
  <c r="P69" s="1"/>
  <c r="M69"/>
  <c r="N69" s="1"/>
  <c r="X66"/>
  <c r="AY66" s="1"/>
  <c r="T66"/>
  <c r="AU66" s="1"/>
  <c r="Q65"/>
  <c r="P65" s="1"/>
  <c r="M65"/>
  <c r="X62"/>
  <c r="AY62" s="1"/>
  <c r="T62"/>
  <c r="AU62" s="1"/>
  <c r="Q61"/>
  <c r="M61"/>
  <c r="N61" s="1"/>
  <c r="X48"/>
  <c r="AY48" s="1"/>
  <c r="W48" s="1"/>
  <c r="T48"/>
  <c r="AU48" s="1"/>
  <c r="U48" s="1"/>
  <c r="AZ75"/>
  <c r="Q74"/>
  <c r="P74" s="1"/>
  <c r="Q70"/>
  <c r="P70" s="1"/>
  <c r="Q62"/>
  <c r="X59"/>
  <c r="AY59" s="1"/>
  <c r="Q48"/>
  <c r="P48" s="1"/>
  <c r="AX74"/>
  <c r="M72"/>
  <c r="N72" s="1"/>
  <c r="M64"/>
  <c r="N64" s="1"/>
  <c r="T61"/>
  <c r="AU61" s="1"/>
  <c r="M60"/>
  <c r="N60" s="1"/>
  <c r="AA60" s="1"/>
  <c r="L75"/>
  <c r="AA3"/>
  <c r="AE3"/>
  <c r="AC3"/>
  <c r="Y75"/>
  <c r="R75"/>
  <c r="Z3"/>
  <c r="AF3" s="1"/>
  <c r="AD3"/>
  <c r="M74"/>
  <c r="N74" s="1"/>
  <c r="M70"/>
  <c r="N70" s="1"/>
  <c r="T67"/>
  <c r="AU67" s="1"/>
  <c r="M66"/>
  <c r="N66" s="1"/>
  <c r="T63"/>
  <c r="AU63" s="1"/>
  <c r="AT48"/>
  <c r="M48"/>
  <c r="X72"/>
  <c r="AY72" s="1"/>
  <c r="T72"/>
  <c r="AU72" s="1"/>
  <c r="Q71"/>
  <c r="P71" s="1"/>
  <c r="M71"/>
  <c r="N71" s="1"/>
  <c r="X68"/>
  <c r="AY68" s="1"/>
  <c r="T68"/>
  <c r="AU68" s="1"/>
  <c r="Q67"/>
  <c r="P67" s="1"/>
  <c r="M67"/>
  <c r="N67" s="1"/>
  <c r="X64"/>
  <c r="AY64" s="1"/>
  <c r="T64"/>
  <c r="AU64" s="1"/>
  <c r="Q63"/>
  <c r="P63" s="1"/>
  <c r="M63"/>
  <c r="N63" s="1"/>
  <c r="X60"/>
  <c r="AY60" s="1"/>
  <c r="T60"/>
  <c r="AU60" s="1"/>
  <c r="Q59"/>
  <c r="P59" s="1"/>
  <c r="M59"/>
  <c r="N59" s="1"/>
  <c r="AB3"/>
  <c r="S75"/>
  <c r="W74"/>
  <c r="T71"/>
  <c r="AU71" s="1"/>
  <c r="N65"/>
  <c r="M62"/>
  <c r="N62" s="1"/>
  <c r="T59"/>
  <c r="AU59" s="1"/>
  <c r="X73"/>
  <c r="AY73" s="1"/>
  <c r="P73"/>
  <c r="Q72"/>
  <c r="AX70"/>
  <c r="X69"/>
  <c r="AY69" s="1"/>
  <c r="Q68"/>
  <c r="AX66"/>
  <c r="X65"/>
  <c r="AY65" s="1"/>
  <c r="Q64"/>
  <c r="AX62"/>
  <c r="X61"/>
  <c r="AY61" s="1"/>
  <c r="P61"/>
  <c r="Z61" s="1"/>
  <c r="Q60"/>
  <c r="AX48"/>
  <c r="AD57"/>
  <c r="Z57"/>
  <c r="AD55"/>
  <c r="Z55"/>
  <c r="AF55" s="1"/>
  <c r="AD53"/>
  <c r="Z53"/>
  <c r="AD51"/>
  <c r="Z51"/>
  <c r="AF51" s="1"/>
  <c r="AX50"/>
  <c r="AT50"/>
  <c r="AD50"/>
  <c r="Z50"/>
  <c r="AF50" s="1"/>
  <c r="AX49"/>
  <c r="AT49"/>
  <c r="AD49"/>
  <c r="Z49"/>
  <c r="AF49" s="1"/>
  <c r="AC46"/>
  <c r="AC40"/>
  <c r="AC39"/>
  <c r="AE38"/>
  <c r="AA38"/>
  <c r="AF38" s="1"/>
  <c r="AC37"/>
  <c r="AE36"/>
  <c r="AA36"/>
  <c r="AF36" s="1"/>
  <c r="AC35"/>
  <c r="AE34"/>
  <c r="AA34"/>
  <c r="AF34" s="1"/>
  <c r="AC33"/>
  <c r="AE32"/>
  <c r="AA32"/>
  <c r="AC31"/>
  <c r="AA30"/>
  <c r="AC29"/>
  <c r="AA28"/>
  <c r="AC27"/>
  <c r="AD25"/>
  <c r="Z25"/>
  <c r="AD23"/>
  <c r="Z23"/>
  <c r="AD21"/>
  <c r="Z21"/>
  <c r="AD19"/>
  <c r="Z19"/>
  <c r="AD18"/>
  <c r="Z18"/>
  <c r="AD16"/>
  <c r="Z16"/>
  <c r="AD14"/>
  <c r="Z14"/>
  <c r="AD12"/>
  <c r="Z12"/>
  <c r="AD10"/>
  <c r="Z10"/>
  <c r="AC58"/>
  <c r="AE57"/>
  <c r="AC56"/>
  <c r="AE55"/>
  <c r="AC54"/>
  <c r="AE53"/>
  <c r="AC52"/>
  <c r="AE51"/>
  <c r="AE50"/>
  <c r="AE49"/>
  <c r="AD46"/>
  <c r="Z46"/>
  <c r="AD40"/>
  <c r="Z40"/>
  <c r="AF40" s="1"/>
  <c r="AD39"/>
  <c r="Z39"/>
  <c r="AD37"/>
  <c r="Z37"/>
  <c r="AF37" s="1"/>
  <c r="AD35"/>
  <c r="Z35"/>
  <c r="AD33"/>
  <c r="AD31"/>
  <c r="AD29"/>
  <c r="Z29"/>
  <c r="AD27"/>
  <c r="AE25"/>
  <c r="AC24"/>
  <c r="AF24" s="1"/>
  <c r="AE23"/>
  <c r="AC22"/>
  <c r="AF22" s="1"/>
  <c r="AE21"/>
  <c r="AC20"/>
  <c r="AF20" s="1"/>
  <c r="AE19"/>
  <c r="AE18"/>
  <c r="AC17"/>
  <c r="AE16"/>
  <c r="AC15"/>
  <c r="AE14"/>
  <c r="AC13"/>
  <c r="AE12"/>
  <c r="AC11"/>
  <c r="AE10"/>
  <c r="AD58"/>
  <c r="Z58"/>
  <c r="AF58" s="1"/>
  <c r="AD56"/>
  <c r="Z56"/>
  <c r="AD54"/>
  <c r="Z54"/>
  <c r="AF54" s="1"/>
  <c r="AD52"/>
  <c r="Z52"/>
  <c r="AC38"/>
  <c r="AC30"/>
  <c r="AC28"/>
  <c r="AE27"/>
  <c r="AD17"/>
  <c r="Z17"/>
  <c r="AF17" s="1"/>
  <c r="AD15"/>
  <c r="Z15"/>
  <c r="AD13"/>
  <c r="Z13"/>
  <c r="AF13" s="1"/>
  <c r="AD11"/>
  <c r="Z11"/>
  <c r="U61" l="1"/>
  <c r="AT74"/>
  <c r="AT65"/>
  <c r="AX68"/>
  <c r="W68" s="1"/>
  <c r="O66"/>
  <c r="AC66" s="1"/>
  <c r="O63"/>
  <c r="Z63" s="1"/>
  <c r="AU73"/>
  <c r="U73" s="1"/>
  <c r="O67"/>
  <c r="AC67" s="1"/>
  <c r="V74"/>
  <c r="AF8"/>
  <c r="AT69"/>
  <c r="O73"/>
  <c r="AA73" s="1"/>
  <c r="AT63"/>
  <c r="U65"/>
  <c r="W67"/>
  <c r="AX69"/>
  <c r="U66"/>
  <c r="W70"/>
  <c r="AT66"/>
  <c r="U69"/>
  <c r="O70"/>
  <c r="AA70" s="1"/>
  <c r="AT70"/>
  <c r="W60"/>
  <c r="W62"/>
  <c r="U70"/>
  <c r="W59"/>
  <c r="AT59"/>
  <c r="AX63"/>
  <c r="W63" s="1"/>
  <c r="O65"/>
  <c r="AC65" s="1"/>
  <c r="AX60"/>
  <c r="AX73"/>
  <c r="AX65"/>
  <c r="W65" s="1"/>
  <c r="AT68"/>
  <c r="AX72"/>
  <c r="AT60"/>
  <c r="U60" s="1"/>
  <c r="V60" s="1"/>
  <c r="AF27"/>
  <c r="AF31"/>
  <c r="AX61"/>
  <c r="AX67"/>
  <c r="AF30"/>
  <c r="AF33"/>
  <c r="U64"/>
  <c r="AC61"/>
  <c r="AT61"/>
  <c r="AT71"/>
  <c r="O69"/>
  <c r="AA69" s="1"/>
  <c r="AX59"/>
  <c r="AF28"/>
  <c r="AF32"/>
  <c r="AT72"/>
  <c r="O74"/>
  <c r="Z73"/>
  <c r="Q75"/>
  <c r="W64"/>
  <c r="W66"/>
  <c r="U72"/>
  <c r="AT64"/>
  <c r="N48"/>
  <c r="O48" s="1"/>
  <c r="O75" s="1"/>
  <c r="P62"/>
  <c r="Z62" s="1"/>
  <c r="AT62"/>
  <c r="U62" s="1"/>
  <c r="AA62"/>
  <c r="AC59"/>
  <c r="O71"/>
  <c r="AC71" s="1"/>
  <c r="P68"/>
  <c r="AF35"/>
  <c r="AF46"/>
  <c r="AF14"/>
  <c r="AF21"/>
  <c r="AA59"/>
  <c r="P60"/>
  <c r="Z60" s="1"/>
  <c r="AA67"/>
  <c r="AF11"/>
  <c r="AF15"/>
  <c r="AF52"/>
  <c r="AF56"/>
  <c r="AF53"/>
  <c r="AF57"/>
  <c r="W72"/>
  <c r="W69"/>
  <c r="W73"/>
  <c r="Z59"/>
  <c r="P64"/>
  <c r="O64" s="1"/>
  <c r="AC64" s="1"/>
  <c r="AT67"/>
  <c r="P72"/>
  <c r="O72" s="1"/>
  <c r="AA72" s="1"/>
  <c r="U63"/>
  <c r="V63" s="1"/>
  <c r="U71"/>
  <c r="V71" s="1"/>
  <c r="T75"/>
  <c r="X75"/>
  <c r="AF29"/>
  <c r="AF39"/>
  <c r="AF10"/>
  <c r="AF25"/>
  <c r="V48"/>
  <c r="U59"/>
  <c r="V59" s="1"/>
  <c r="AF12"/>
  <c r="AF16"/>
  <c r="AF19"/>
  <c r="AF23"/>
  <c r="AX64"/>
  <c r="U67"/>
  <c r="V67" s="1"/>
  <c r="AA61"/>
  <c r="AU75"/>
  <c r="M75"/>
  <c r="U68"/>
  <c r="V68" s="1"/>
  <c r="W61"/>
  <c r="AY75"/>
  <c r="V61" l="1"/>
  <c r="AE61" s="1"/>
  <c r="AB70"/>
  <c r="AA66"/>
  <c r="Z70"/>
  <c r="AB66"/>
  <c r="AD74"/>
  <c r="AA65"/>
  <c r="Z66"/>
  <c r="Z65"/>
  <c r="AF65" s="1"/>
  <c r="V70"/>
  <c r="V65"/>
  <c r="AE65" s="1"/>
  <c r="V62"/>
  <c r="AD62" s="1"/>
  <c r="Z67"/>
  <c r="AB73"/>
  <c r="AC48"/>
  <c r="V73"/>
  <c r="AD73" s="1"/>
  <c r="AC73"/>
  <c r="AC70"/>
  <c r="AX75"/>
  <c r="V69"/>
  <c r="AE69" s="1"/>
  <c r="AC63"/>
  <c r="AA63"/>
  <c r="V66"/>
  <c r="AE66" s="1"/>
  <c r="AA71"/>
  <c r="AB65"/>
  <c r="Z71"/>
  <c r="AE70"/>
  <c r="AD65"/>
  <c r="AC62"/>
  <c r="AB62"/>
  <c r="AD70"/>
  <c r="AF70" s="1"/>
  <c r="AT75"/>
  <c r="V64"/>
  <c r="AD64" s="1"/>
  <c r="AB59"/>
  <c r="AB48"/>
  <c r="N75"/>
  <c r="AA75" s="1"/>
  <c r="AE74"/>
  <c r="Z69"/>
  <c r="AC69"/>
  <c r="AB74"/>
  <c r="AA74"/>
  <c r="AA64"/>
  <c r="AE48"/>
  <c r="AD60"/>
  <c r="P75"/>
  <c r="V72"/>
  <c r="AD72" s="1"/>
  <c r="AB67"/>
  <c r="AD59"/>
  <c r="AA48"/>
  <c r="Z48"/>
  <c r="Z74"/>
  <c r="AC74"/>
  <c r="W75"/>
  <c r="AB71"/>
  <c r="AE67"/>
  <c r="AD63"/>
  <c r="AD67"/>
  <c r="AB72"/>
  <c r="AB60"/>
  <c r="AE60"/>
  <c r="AC60"/>
  <c r="O68"/>
  <c r="AB61"/>
  <c r="AE59"/>
  <c r="AD71"/>
  <c r="Z72"/>
  <c r="Z64"/>
  <c r="AB64"/>
  <c r="AB63"/>
  <c r="U75"/>
  <c r="AB69"/>
  <c r="AC72"/>
  <c r="AD48"/>
  <c r="AE73"/>
  <c r="AE71"/>
  <c r="AE63"/>
  <c r="AD61" l="1"/>
  <c r="AF61" s="1"/>
  <c r="AE62"/>
  <c r="AD69"/>
  <c r="AF73"/>
  <c r="AE64"/>
  <c r="AF64" s="1"/>
  <c r="AF62"/>
  <c r="AF69"/>
  <c r="AE72"/>
  <c r="AF72" s="1"/>
  <c r="AD66"/>
  <c r="AF66" s="1"/>
  <c r="AC75"/>
  <c r="AF67"/>
  <c r="Z75"/>
  <c r="AB75"/>
  <c r="AF59"/>
  <c r="AF63"/>
  <c r="AF71"/>
  <c r="V75"/>
  <c r="AF60"/>
  <c r="AF48"/>
  <c r="AF74"/>
  <c r="AA68"/>
  <c r="AE68"/>
  <c r="AC68"/>
  <c r="Z68"/>
  <c r="AD68"/>
  <c r="AB68"/>
  <c r="AD75" l="1"/>
  <c r="AE75"/>
  <c r="AF68"/>
  <c r="AF75" l="1"/>
</calcChain>
</file>

<file path=xl/sharedStrings.xml><?xml version="1.0" encoding="utf-8"?>
<sst xmlns="http://schemas.openxmlformats.org/spreadsheetml/2006/main" count="325" uniqueCount="158">
  <si>
    <t>Ballpark Generator by 84CubsFan</t>
  </si>
  <si>
    <t xml:space="preserve">Stadium Calculator by darkhorse </t>
  </si>
  <si>
    <t>This worksheet was created using the work of these two as a base and fine-tuned using my own work.</t>
  </si>
  <si>
    <t>Randomly Generated Numbers (Not Viewed)</t>
  </si>
  <si>
    <t>Text</t>
  </si>
  <si>
    <t>Factors Calculated from Information (Leave Blank)</t>
  </si>
  <si>
    <t>Average Ballpark Factor</t>
  </si>
  <si>
    <t>Estimated Ballpark Factors for in game use</t>
  </si>
  <si>
    <t>These field are to be filled out to generate factors</t>
  </si>
  <si>
    <t>a. Field Type - A = Artificial Turf, AD = Artificial Outfield w Dirt Infield, D = Dirt Field, M = Modern Manicured Field, G = Grass, L = Lawn, P = Pasture, F=FieldTurf)</t>
  </si>
  <si>
    <t>These fields can be filled or left blank. (If left blank they will revert to standard factors.</t>
  </si>
  <si>
    <t>These fields can be filled out at your own discretion. They have no effect on the factors.</t>
  </si>
  <si>
    <r>
      <t xml:space="preserve">(You may delete the </t>
    </r>
    <r>
      <rPr>
        <b/>
        <sz val="8"/>
        <color indexed="55"/>
        <rFont val="Arial"/>
        <family val="2"/>
      </rPr>
      <t>gray</t>
    </r>
    <r>
      <rPr>
        <sz val="8"/>
        <color indexed="55"/>
        <rFont val="Arial"/>
        <family val="2"/>
      </rPr>
      <t xml:space="preserve"> </t>
    </r>
    <r>
      <rPr>
        <sz val="8"/>
        <rFont val="Arial"/>
        <family val="2"/>
      </rPr>
      <t>text examples)</t>
    </r>
  </si>
  <si>
    <t>Instructions</t>
  </si>
  <si>
    <t>-</t>
  </si>
  <si>
    <t>G</t>
  </si>
  <si>
    <t>VS</t>
  </si>
  <si>
    <t>xs</t>
  </si>
  <si>
    <t>A</t>
  </si>
  <si>
    <t>XS</t>
  </si>
  <si>
    <t>RFLF</t>
  </si>
  <si>
    <t>RFFF</t>
  </si>
  <si>
    <t>RAF2</t>
  </si>
  <si>
    <t>RAF1</t>
  </si>
  <si>
    <t>CFFF</t>
  </si>
  <si>
    <t>LAF2</t>
  </si>
  <si>
    <t>LAF1</t>
  </si>
  <si>
    <t>LFFF</t>
  </si>
  <si>
    <t>LLF1</t>
  </si>
  <si>
    <t>RLF</t>
  </si>
  <si>
    <t>RFF</t>
  </si>
  <si>
    <t>RCF</t>
  </si>
  <si>
    <t>CFF</t>
  </si>
  <si>
    <t>LCF</t>
  </si>
  <si>
    <t>LFF</t>
  </si>
  <si>
    <t>LLF</t>
  </si>
  <si>
    <t>Press F9 to Recalculate Factors</t>
  </si>
  <si>
    <t>Random Ballpark Generator</t>
  </si>
  <si>
    <t>FRL AVG</t>
  </si>
  <si>
    <t>ARL AVG</t>
  </si>
  <si>
    <t>PBA AVG</t>
  </si>
  <si>
    <t>a</t>
  </si>
  <si>
    <t>Long Island</t>
  </si>
  <si>
    <t>O</t>
  </si>
  <si>
    <t>The Lightning Rod</t>
  </si>
  <si>
    <t>M</t>
  </si>
  <si>
    <t>Kentucky</t>
  </si>
  <si>
    <t>R</t>
  </si>
  <si>
    <t>Festival Field</t>
  </si>
  <si>
    <t>Chicago</t>
  </si>
  <si>
    <t>Cascadia</t>
  </si>
  <si>
    <t>Coal Harbour Stadium</t>
  </si>
  <si>
    <t>Tampa Bay</t>
  </si>
  <si>
    <t>Hall of Fame Field</t>
  </si>
  <si>
    <t>Toronto</t>
  </si>
  <si>
    <t>Maple Leaf Alley</t>
  </si>
  <si>
    <t>Dublin</t>
  </si>
  <si>
    <t>The Dump</t>
  </si>
  <si>
    <t>Paris</t>
  </si>
  <si>
    <t>Le Parc Des Princes</t>
  </si>
  <si>
    <t>Vancouver</t>
  </si>
  <si>
    <t>The Crypt</t>
  </si>
  <si>
    <t>VL</t>
  </si>
  <si>
    <t>Montreal</t>
  </si>
  <si>
    <t>vl</t>
  </si>
  <si>
    <t>Cologne</t>
  </si>
  <si>
    <t>Colliseum</t>
  </si>
  <si>
    <t>Seattle</t>
  </si>
  <si>
    <t>Emerald Stadium</t>
  </si>
  <si>
    <t>Montana</t>
  </si>
  <si>
    <t>S</t>
  </si>
  <si>
    <t>Salem</t>
  </si>
  <si>
    <t>The Den</t>
  </si>
  <si>
    <t>Winnipeg</t>
  </si>
  <si>
    <t>Possum Park</t>
  </si>
  <si>
    <t>Milwaukee</t>
  </si>
  <si>
    <t>The Aquarium</t>
  </si>
  <si>
    <t>XL</t>
  </si>
  <si>
    <t>Orlando</t>
  </si>
  <si>
    <t>The Boobie Trap</t>
  </si>
  <si>
    <t>Cleveland</t>
  </si>
  <si>
    <t>Progressive Field</t>
  </si>
  <si>
    <t>Oakland</t>
  </si>
  <si>
    <t>Oaks Field House</t>
  </si>
  <si>
    <t>Las Vegas</t>
  </si>
  <si>
    <t>The Glitter Gulch</t>
  </si>
  <si>
    <t>Palmetto</t>
  </si>
  <si>
    <t>Disney</t>
  </si>
  <si>
    <t>Sleeping Beauty's Castle</t>
  </si>
  <si>
    <t>New York</t>
  </si>
  <si>
    <t>The Cathedral</t>
  </si>
  <si>
    <t>Honolulu</t>
  </si>
  <si>
    <t>Polo Grounds</t>
  </si>
  <si>
    <t>TEAM</t>
  </si>
  <si>
    <t>Standard Park</t>
  </si>
  <si>
    <t>Manual Ballpark Information</t>
  </si>
  <si>
    <t>DecR</t>
  </si>
  <si>
    <t>NovR</t>
  </si>
  <si>
    <t>OctR</t>
  </si>
  <si>
    <t>SepR</t>
  </si>
  <si>
    <t>AugR</t>
  </si>
  <si>
    <t>JulR</t>
  </si>
  <si>
    <t>JunR</t>
  </si>
  <si>
    <t>MayR</t>
  </si>
  <si>
    <t>AprR</t>
  </si>
  <si>
    <t>MarR</t>
  </si>
  <si>
    <t>FebR</t>
  </si>
  <si>
    <t>JanR</t>
  </si>
  <si>
    <t>DecT</t>
  </si>
  <si>
    <t>NovT</t>
  </si>
  <si>
    <t>OctT</t>
  </si>
  <si>
    <t>SepT</t>
  </si>
  <si>
    <t>AugT</t>
  </si>
  <si>
    <t>JulT</t>
  </si>
  <si>
    <t>JunT</t>
  </si>
  <si>
    <t>MayT</t>
  </si>
  <si>
    <t>AprT</t>
  </si>
  <si>
    <t>MarT</t>
  </si>
  <si>
    <t>FebT</t>
  </si>
  <si>
    <t>JanT</t>
  </si>
  <si>
    <t>Wind</t>
  </si>
  <si>
    <t>Temp</t>
  </si>
  <si>
    <t>alt</t>
  </si>
  <si>
    <t>foul</t>
  </si>
  <si>
    <t>turf</t>
  </si>
  <si>
    <t>BF</t>
  </si>
  <si>
    <t>RHR</t>
  </si>
  <si>
    <t>LHR</t>
  </si>
  <si>
    <t>3B</t>
  </si>
  <si>
    <t>2B</t>
  </si>
  <si>
    <t>RBA</t>
  </si>
  <si>
    <t>LBA</t>
  </si>
  <si>
    <t>RF Line Fence</t>
  </si>
  <si>
    <t>RF Fence</t>
  </si>
  <si>
    <t>RF Alley Fence</t>
  </si>
  <si>
    <t>CF Fence</t>
  </si>
  <si>
    <t>LF Alley Fence</t>
  </si>
  <si>
    <t>LF Fence</t>
  </si>
  <si>
    <t>LF Line Fence</t>
  </si>
  <si>
    <t>RF Line</t>
  </si>
  <si>
    <t>RF</t>
  </si>
  <si>
    <t>RF Alley</t>
  </si>
  <si>
    <t>CF</t>
  </si>
  <si>
    <t>LF Alley</t>
  </si>
  <si>
    <t>LF</t>
  </si>
  <si>
    <t>LF Line</t>
  </si>
  <si>
    <t>Carry to Right</t>
  </si>
  <si>
    <t>Carry to Center</t>
  </si>
  <si>
    <t>Carry to Left</t>
  </si>
  <si>
    <t>Foul Area</t>
  </si>
  <si>
    <t>Alt.</t>
  </si>
  <si>
    <t>Surf</t>
  </si>
  <si>
    <t>Ball Park Type</t>
  </si>
  <si>
    <t>Capacity</t>
  </si>
  <si>
    <t>Ballpark Name</t>
  </si>
  <si>
    <t>#</t>
  </si>
  <si>
    <t>TEST</t>
  </si>
  <si>
    <t>b. Foul Ground Size - (XS VS,S,A,L,VL,XL)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</si>
</sst>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&quot;$&quot;* #,##0.00_-;\-&quot;$&quot;* #,##0.00_-;_-&quot;$&quot;* &quot;-&quot;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8"/>
      <color rgb="FF7030A0"/>
      <name val="Arial"/>
      <family val="2"/>
    </font>
    <font>
      <b/>
      <i/>
      <sz val="9"/>
      <color rgb="FF00B0F0"/>
      <name val="Calibri"/>
      <family val="2"/>
      <scheme val="minor"/>
    </font>
    <font>
      <b/>
      <i/>
      <sz val="8"/>
      <color rgb="FFFFC000"/>
      <name val="Arial"/>
      <family val="2"/>
    </font>
    <font>
      <sz val="8"/>
      <color indexed="53"/>
      <name val="Arial"/>
      <family val="2"/>
    </font>
    <font>
      <b/>
      <i/>
      <sz val="9"/>
      <color rgb="FF00B050"/>
      <name val="Calibri"/>
      <family val="2"/>
      <scheme val="minor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45"/>
      <name val="Arial"/>
      <family val="2"/>
    </font>
    <font>
      <b/>
      <sz val="8"/>
      <color indexed="46"/>
      <name val="Arial"/>
      <family val="2"/>
    </font>
    <font>
      <b/>
      <i/>
      <sz val="8"/>
      <color rgb="FF002060"/>
      <name val="Arial"/>
      <family val="2"/>
    </font>
    <font>
      <sz val="10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9"/>
      <color rgb="FF7030A0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b/>
      <i/>
      <sz val="8"/>
      <color rgb="FF7030A0"/>
      <name val="Arial"/>
      <family val="2"/>
    </font>
    <font>
      <b/>
      <sz val="8"/>
      <color indexed="20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u/>
      <sz val="10"/>
      <color indexed="12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99CCFF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6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" fillId="0" borderId="0"/>
  </cellStyleXfs>
  <cellXfs count="280">
    <xf numFmtId="0" fontId="0" fillId="0" borderId="0" xfId="0"/>
    <xf numFmtId="0" fontId="2" fillId="0" borderId="0" xfId="1" applyBorder="1"/>
    <xf numFmtId="1" fontId="2" fillId="0" borderId="0" xfId="1" applyNumberFormat="1" applyBorder="1" applyAlignment="1"/>
    <xf numFmtId="0" fontId="2" fillId="0" borderId="0" xfId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 applyBorder="1"/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" fillId="2" borderId="1" xfId="1" applyFill="1" applyBorder="1"/>
    <xf numFmtId="0" fontId="4" fillId="0" borderId="0" xfId="1" applyFont="1" applyFill="1" applyBorder="1" applyAlignment="1">
      <alignment horizontal="center" vertical="center"/>
    </xf>
    <xf numFmtId="0" fontId="2" fillId="4" borderId="1" xfId="1" applyFont="1" applyFill="1" applyBorder="1"/>
    <xf numFmtId="1" fontId="2" fillId="0" borderId="0" xfId="1" applyNumberFormat="1" applyBorder="1"/>
    <xf numFmtId="1" fontId="4" fillId="0" borderId="0" xfId="1" applyNumberFormat="1" applyFont="1" applyBorder="1" applyAlignment="1">
      <alignment horizontal="center"/>
    </xf>
    <xf numFmtId="0" fontId="11" fillId="0" borderId="0" xfId="1" applyFont="1" applyFill="1" applyBorder="1"/>
    <xf numFmtId="1" fontId="2" fillId="0" borderId="0" xfId="1" applyNumberFormat="1" applyFill="1" applyBorder="1" applyAlignment="1"/>
    <xf numFmtId="1" fontId="2" fillId="0" borderId="0" xfId="1" applyNumberFormat="1" applyFont="1" applyFill="1" applyBorder="1" applyAlignment="1"/>
    <xf numFmtId="1" fontId="12" fillId="0" borderId="2" xfId="1" applyNumberFormat="1" applyFont="1" applyFill="1" applyBorder="1" applyAlignment="1">
      <alignment horizontal="center"/>
    </xf>
    <xf numFmtId="1" fontId="12" fillId="0" borderId="3" xfId="1" applyNumberFormat="1" applyFont="1" applyFill="1" applyBorder="1" applyAlignment="1">
      <alignment horizontal="center"/>
    </xf>
    <xf numFmtId="1" fontId="12" fillId="0" borderId="4" xfId="1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" fontId="13" fillId="0" borderId="3" xfId="1" applyNumberFormat="1" applyFont="1" applyFill="1" applyBorder="1" applyAlignment="1">
      <alignment horizontal="center"/>
    </xf>
    <xf numFmtId="1" fontId="13" fillId="0" borderId="4" xfId="1" applyNumberFormat="1" applyFont="1" applyFill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5" fontId="15" fillId="0" borderId="3" xfId="1" applyNumberFormat="1" applyFont="1" applyBorder="1" applyAlignment="1">
      <alignment horizontal="center"/>
    </xf>
    <xf numFmtId="165" fontId="15" fillId="0" borderId="4" xfId="1" applyNumberFormat="1" applyFont="1" applyBorder="1" applyAlignment="1">
      <alignment horizontal="center"/>
    </xf>
    <xf numFmtId="1" fontId="12" fillId="0" borderId="5" xfId="1" applyNumberFormat="1" applyFont="1" applyFill="1" applyBorder="1" applyAlignment="1">
      <alignment horizontal="center"/>
    </xf>
    <xf numFmtId="1" fontId="12" fillId="0" borderId="6" xfId="1" applyNumberFormat="1" applyFont="1" applyFill="1" applyBorder="1" applyAlignment="1">
      <alignment horizontal="center"/>
    </xf>
    <xf numFmtId="1" fontId="12" fillId="0" borderId="7" xfId="1" applyNumberFormat="1" applyFont="1" applyFill="1" applyBorder="1" applyAlignment="1">
      <alignment horizontal="center"/>
    </xf>
    <xf numFmtId="1" fontId="12" fillId="0" borderId="8" xfId="1" applyNumberFormat="1" applyFont="1" applyFill="1" applyBorder="1" applyAlignment="1">
      <alignment horizontal="center"/>
    </xf>
    <xf numFmtId="1" fontId="16" fillId="0" borderId="9" xfId="1" applyNumberFormat="1" applyFont="1" applyFill="1" applyBorder="1" applyAlignment="1"/>
    <xf numFmtId="1" fontId="16" fillId="0" borderId="0" xfId="1" applyNumberFormat="1" applyFont="1" applyFill="1" applyBorder="1" applyAlignment="1"/>
    <xf numFmtId="1" fontId="16" fillId="0" borderId="10" xfId="1" applyNumberFormat="1" applyFont="1" applyFill="1" applyBorder="1" applyAlignment="1"/>
    <xf numFmtId="164" fontId="13" fillId="0" borderId="9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3" fillId="0" borderId="10" xfId="1" applyNumberFormat="1" applyFont="1" applyFill="1" applyBorder="1" applyAlignment="1">
      <alignment horizontal="center"/>
    </xf>
    <xf numFmtId="165" fontId="17" fillId="0" borderId="9" xfId="1" applyNumberFormat="1" applyFont="1" applyBorder="1" applyAlignment="1">
      <alignment horizontal="center"/>
    </xf>
    <xf numFmtId="165" fontId="18" fillId="0" borderId="0" xfId="1" applyNumberFormat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 vertical="center"/>
    </xf>
    <xf numFmtId="0" fontId="4" fillId="4" borderId="5" xfId="1" applyFont="1" applyFill="1" applyBorder="1"/>
    <xf numFmtId="0" fontId="4" fillId="4" borderId="8" xfId="1" applyFont="1" applyFill="1" applyBorder="1"/>
    <xf numFmtId="1" fontId="19" fillId="0" borderId="12" xfId="1" applyNumberFormat="1" applyFont="1" applyFill="1" applyBorder="1" applyAlignment="1">
      <alignment horizontal="center"/>
    </xf>
    <xf numFmtId="1" fontId="4" fillId="0" borderId="9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4" fillId="0" borderId="13" xfId="1" applyNumberFormat="1" applyFont="1" applyFill="1" applyBorder="1" applyAlignment="1">
      <alignment horizontal="center"/>
    </xf>
    <xf numFmtId="1" fontId="4" fillId="0" borderId="10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 vertical="center"/>
    </xf>
    <xf numFmtId="0" fontId="4" fillId="4" borderId="9" xfId="1" applyFont="1" applyFill="1" applyBorder="1"/>
    <xf numFmtId="0" fontId="4" fillId="4" borderId="10" xfId="1" applyFont="1" applyFill="1" applyBorder="1"/>
    <xf numFmtId="1" fontId="19" fillId="0" borderId="14" xfId="1" applyNumberFormat="1" applyFont="1" applyFill="1" applyBorder="1" applyAlignment="1">
      <alignment horizontal="center"/>
    </xf>
    <xf numFmtId="1" fontId="19" fillId="0" borderId="15" xfId="1" applyNumberFormat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" fontId="4" fillId="3" borderId="10" xfId="1" applyNumberFormat="1" applyFont="1" applyFill="1" applyBorder="1" applyAlignment="1">
      <alignment horizontal="center"/>
    </xf>
    <xf numFmtId="1" fontId="16" fillId="0" borderId="16" xfId="1" applyNumberFormat="1" applyFont="1" applyFill="1" applyBorder="1" applyAlignment="1"/>
    <xf numFmtId="1" fontId="16" fillId="0" borderId="17" xfId="1" applyNumberFormat="1" applyFont="1" applyFill="1" applyBorder="1" applyAlignment="1"/>
    <xf numFmtId="1" fontId="16" fillId="0" borderId="18" xfId="1" applyNumberFormat="1" applyFont="1" applyFill="1" applyBorder="1" applyAlignment="1"/>
    <xf numFmtId="164" fontId="13" fillId="0" borderId="16" xfId="1" applyNumberFormat="1" applyFont="1" applyFill="1" applyBorder="1" applyAlignment="1">
      <alignment horizontal="center"/>
    </xf>
    <xf numFmtId="1" fontId="13" fillId="0" borderId="17" xfId="1" applyNumberFormat="1" applyFont="1" applyFill="1" applyBorder="1" applyAlignment="1">
      <alignment horizontal="center"/>
    </xf>
    <xf numFmtId="1" fontId="13" fillId="0" borderId="18" xfId="1" applyNumberFormat="1" applyFont="1" applyFill="1" applyBorder="1" applyAlignment="1">
      <alignment horizontal="center"/>
    </xf>
    <xf numFmtId="165" fontId="17" fillId="0" borderId="16" xfId="1" applyNumberFormat="1" applyFont="1" applyBorder="1" applyAlignment="1">
      <alignment horizontal="center"/>
    </xf>
    <xf numFmtId="165" fontId="18" fillId="0" borderId="17" xfId="1" applyNumberFormat="1" applyFont="1" applyBorder="1" applyAlignment="1">
      <alignment horizontal="center"/>
    </xf>
    <xf numFmtId="165" fontId="18" fillId="0" borderId="18" xfId="1" applyNumberFormat="1" applyFont="1" applyBorder="1" applyAlignment="1">
      <alignment horizontal="center"/>
    </xf>
    <xf numFmtId="1" fontId="4" fillId="0" borderId="16" xfId="1" applyNumberFormat="1" applyFont="1" applyFill="1" applyBorder="1" applyAlignment="1">
      <alignment horizontal="center"/>
    </xf>
    <xf numFmtId="1" fontId="4" fillId="0" borderId="17" xfId="1" applyNumberFormat="1" applyFont="1" applyFill="1" applyBorder="1" applyAlignment="1">
      <alignment horizontal="center"/>
    </xf>
    <xf numFmtId="1" fontId="4" fillId="0" borderId="19" xfId="1" applyNumberFormat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4" borderId="16" xfId="1" applyFont="1" applyFill="1" applyBorder="1"/>
    <xf numFmtId="0" fontId="4" fillId="4" borderId="18" xfId="1" applyFont="1" applyFill="1" applyBorder="1"/>
    <xf numFmtId="1" fontId="4" fillId="0" borderId="2" xfId="1" applyNumberFormat="1" applyFont="1" applyFill="1" applyBorder="1" applyAlignment="1"/>
    <xf numFmtId="1" fontId="4" fillId="0" borderId="3" xfId="1" applyNumberFormat="1" applyFont="1" applyFill="1" applyBorder="1" applyAlignment="1"/>
    <xf numFmtId="1" fontId="4" fillId="0" borderId="4" xfId="1" applyNumberFormat="1" applyFont="1" applyFill="1" applyBorder="1" applyAlignment="1"/>
    <xf numFmtId="0" fontId="2" fillId="5" borderId="0" xfId="1" applyFill="1" applyBorder="1"/>
    <xf numFmtId="0" fontId="20" fillId="5" borderId="0" xfId="1" applyFont="1" applyFill="1" applyBorder="1"/>
    <xf numFmtId="0" fontId="8" fillId="5" borderId="0" xfId="1" applyFont="1" applyFill="1" applyBorder="1"/>
    <xf numFmtId="0" fontId="2" fillId="0" borderId="2" xfId="1" applyBorder="1"/>
    <xf numFmtId="0" fontId="2" fillId="0" borderId="3" xfId="1" applyBorder="1"/>
    <xf numFmtId="0" fontId="2" fillId="0" borderId="3" xfId="1" applyBorder="1" applyAlignment="1">
      <alignment horizontal="center" vertical="center"/>
    </xf>
    <xf numFmtId="0" fontId="2" fillId="0" borderId="4" xfId="1" applyBorder="1"/>
    <xf numFmtId="1" fontId="21" fillId="0" borderId="4" xfId="1" applyNumberFormat="1" applyFont="1" applyBorder="1" applyAlignment="1">
      <alignment horizontal="left"/>
    </xf>
    <xf numFmtId="1" fontId="19" fillId="0" borderId="0" xfId="1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>
      <alignment horizontal="center"/>
    </xf>
    <xf numFmtId="1" fontId="25" fillId="0" borderId="0" xfId="1" applyNumberFormat="1" applyFont="1" applyFill="1" applyBorder="1" applyAlignment="1">
      <alignment horizontal="center"/>
    </xf>
    <xf numFmtId="165" fontId="14" fillId="0" borderId="5" xfId="1" applyNumberFormat="1" applyFont="1" applyBorder="1" applyAlignment="1">
      <alignment horizontal="center"/>
    </xf>
    <xf numFmtId="165" fontId="26" fillId="0" borderId="6" xfId="1" applyNumberFormat="1" applyFont="1" applyBorder="1" applyAlignment="1">
      <alignment horizontal="center"/>
    </xf>
    <xf numFmtId="0" fontId="2" fillId="0" borderId="9" xfId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165" fontId="14" fillId="0" borderId="9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1" fontId="12" fillId="0" borderId="9" xfId="1" applyNumberFormat="1" applyFont="1" applyFill="1" applyBorder="1" applyAlignment="1">
      <alignment horizontal="center"/>
    </xf>
    <xf numFmtId="1" fontId="12" fillId="0" borderId="10" xfId="1" applyNumberFormat="1" applyFont="1" applyFill="1" applyBorder="1" applyAlignment="1">
      <alignment horizontal="center"/>
    </xf>
    <xf numFmtId="1" fontId="22" fillId="0" borderId="2" xfId="1" applyNumberFormat="1" applyFont="1" applyFill="1" applyBorder="1" applyAlignment="1">
      <alignment horizontal="center"/>
    </xf>
    <xf numFmtId="1" fontId="22" fillId="0" borderId="3" xfId="1" applyNumberFormat="1" applyFont="1" applyFill="1" applyBorder="1" applyAlignment="1">
      <alignment horizontal="center"/>
    </xf>
    <xf numFmtId="1" fontId="23" fillId="0" borderId="4" xfId="1" applyNumberFormat="1" applyFont="1" applyFill="1" applyBorder="1" applyAlignment="1">
      <alignment horizontal="center"/>
    </xf>
    <xf numFmtId="164" fontId="24" fillId="0" borderId="2" xfId="1" applyNumberFormat="1" applyFont="1" applyFill="1" applyBorder="1" applyAlignment="1">
      <alignment horizontal="center"/>
    </xf>
    <xf numFmtId="1" fontId="24" fillId="0" borderId="3" xfId="1" applyNumberFormat="1" applyFont="1" applyFill="1" applyBorder="1" applyAlignment="1">
      <alignment horizontal="center"/>
    </xf>
    <xf numFmtId="1" fontId="25" fillId="0" borderId="4" xfId="1" applyNumberFormat="1" applyFont="1" applyFill="1" applyBorder="1" applyAlignment="1">
      <alignment horizontal="center"/>
    </xf>
    <xf numFmtId="165" fontId="14" fillId="0" borderId="16" xfId="1" applyNumberFormat="1" applyFont="1" applyBorder="1" applyAlignment="1">
      <alignment horizontal="center"/>
    </xf>
    <xf numFmtId="165" fontId="26" fillId="0" borderId="17" xfId="1" applyNumberFormat="1" applyFont="1" applyBorder="1" applyAlignment="1">
      <alignment horizontal="center"/>
    </xf>
    <xf numFmtId="1" fontId="12" fillId="0" borderId="16" xfId="1" applyNumberFormat="1" applyFont="1" applyFill="1" applyBorder="1" applyAlignment="1">
      <alignment horizontal="center"/>
    </xf>
    <xf numFmtId="1" fontId="12" fillId="0" borderId="17" xfId="1" applyNumberFormat="1" applyFont="1" applyFill="1" applyBorder="1" applyAlignment="1">
      <alignment horizontal="center"/>
    </xf>
    <xf numFmtId="1" fontId="12" fillId="0" borderId="19" xfId="1" applyNumberFormat="1" applyFont="1" applyFill="1" applyBorder="1" applyAlignment="1">
      <alignment horizontal="center"/>
    </xf>
    <xf numFmtId="1" fontId="12" fillId="0" borderId="18" xfId="1" applyNumberFormat="1" applyFont="1" applyFill="1" applyBorder="1" applyAlignment="1">
      <alignment horizontal="center"/>
    </xf>
    <xf numFmtId="0" fontId="2" fillId="0" borderId="16" xfId="1" applyBorder="1" applyAlignment="1">
      <alignment horizontal="right" vertical="center"/>
    </xf>
    <xf numFmtId="0" fontId="2" fillId="0" borderId="17" xfId="1" applyBorder="1" applyAlignment="1">
      <alignment horizontal="right" vertical="center"/>
    </xf>
    <xf numFmtId="1" fontId="22" fillId="0" borderId="9" xfId="1" applyNumberFormat="1" applyFont="1" applyFill="1" applyBorder="1" applyAlignment="1">
      <alignment horizontal="center"/>
    </xf>
    <xf numFmtId="1" fontId="23" fillId="0" borderId="10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27" fillId="2" borderId="5" xfId="1" applyFont="1" applyFill="1" applyBorder="1"/>
    <xf numFmtId="0" fontId="27" fillId="2" borderId="6" xfId="1" applyFont="1" applyFill="1" applyBorder="1"/>
    <xf numFmtId="0" fontId="27" fillId="2" borderId="7" xfId="1" applyFont="1" applyFill="1" applyBorder="1"/>
    <xf numFmtId="0" fontId="27" fillId="2" borderId="8" xfId="1" applyFont="1" applyFill="1" applyBorder="1"/>
    <xf numFmtId="0" fontId="2" fillId="3" borderId="5" xfId="1" applyFill="1" applyBorder="1"/>
    <xf numFmtId="0" fontId="2" fillId="3" borderId="6" xfId="1" applyFill="1" applyBorder="1"/>
    <xf numFmtId="0" fontId="2" fillId="3" borderId="8" xfId="1" applyFont="1" applyFill="1" applyBorder="1"/>
    <xf numFmtId="0" fontId="2" fillId="4" borderId="6" xfId="1" applyFont="1" applyFill="1" applyBorder="1" applyAlignment="1">
      <alignment horizontal="center" vertical="center"/>
    </xf>
    <xf numFmtId="0" fontId="2" fillId="4" borderId="5" xfId="1" applyFont="1" applyFill="1" applyBorder="1"/>
    <xf numFmtId="0" fontId="2" fillId="4" borderId="8" xfId="1" applyFont="1" applyFill="1" applyBorder="1"/>
    <xf numFmtId="0" fontId="27" fillId="2" borderId="9" xfId="1" applyFont="1" applyFill="1" applyBorder="1"/>
    <xf numFmtId="0" fontId="27" fillId="2" borderId="0" xfId="1" applyFont="1" applyFill="1" applyBorder="1"/>
    <xf numFmtId="0" fontId="27" fillId="2" borderId="20" xfId="1" applyFont="1" applyFill="1" applyBorder="1"/>
    <xf numFmtId="0" fontId="27" fillId="2" borderId="10" xfId="1" applyFont="1" applyFill="1" applyBorder="1"/>
    <xf numFmtId="0" fontId="2" fillId="3" borderId="9" xfId="1" applyFill="1" applyBorder="1"/>
    <xf numFmtId="0" fontId="2" fillId="3" borderId="0" xfId="1" applyFill="1" applyBorder="1"/>
    <xf numFmtId="0" fontId="2" fillId="3" borderId="10" xfId="1" applyFont="1" applyFill="1" applyBorder="1"/>
    <xf numFmtId="0" fontId="2" fillId="4" borderId="0" xfId="1" applyFont="1" applyFill="1" applyBorder="1" applyAlignment="1">
      <alignment horizontal="center" vertical="center"/>
    </xf>
    <xf numFmtId="0" fontId="2" fillId="4" borderId="9" xfId="1" applyFont="1" applyFill="1" applyBorder="1"/>
    <xf numFmtId="0" fontId="2" fillId="4" borderId="10" xfId="1" applyFont="1" applyFill="1" applyBorder="1"/>
    <xf numFmtId="1" fontId="28" fillId="6" borderId="9" xfId="0" applyNumberFormat="1" applyFont="1" applyFill="1" applyBorder="1" applyAlignment="1">
      <alignment horizontal="center"/>
    </xf>
    <xf numFmtId="1" fontId="28" fillId="6" borderId="0" xfId="0" applyNumberFormat="1" applyFont="1" applyFill="1" applyBorder="1" applyAlignment="1">
      <alignment horizontal="center"/>
    </xf>
    <xf numFmtId="1" fontId="28" fillId="6" borderId="20" xfId="0" applyNumberFormat="1" applyFont="1" applyFill="1" applyBorder="1" applyAlignment="1">
      <alignment horizontal="center"/>
    </xf>
    <xf numFmtId="1" fontId="28" fillId="6" borderId="10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9" fillId="3" borderId="10" xfId="0" applyNumberFormat="1" applyFont="1" applyFill="1" applyBorder="1" applyAlignment="1">
      <alignment horizontal="center"/>
    </xf>
    <xf numFmtId="1" fontId="19" fillId="4" borderId="0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28" fillId="2" borderId="9" xfId="0" applyNumberFormat="1" applyFont="1" applyFill="1" applyBorder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1" fontId="28" fillId="2" borderId="20" xfId="0" applyNumberFormat="1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1" fontId="29" fillId="3" borderId="9" xfId="0" applyNumberFormat="1" applyFont="1" applyFill="1" applyBorder="1" applyAlignment="1">
      <alignment horizontal="center"/>
    </xf>
    <xf numFmtId="1" fontId="29" fillId="3" borderId="0" xfId="0" applyNumberFormat="1" applyFont="1" applyFill="1" applyBorder="1" applyAlignment="1">
      <alignment horizontal="center"/>
    </xf>
    <xf numFmtId="1" fontId="29" fillId="3" borderId="10" xfId="0" applyNumberFormat="1" applyFont="1" applyFill="1" applyBorder="1" applyAlignment="1">
      <alignment horizontal="center"/>
    </xf>
    <xf numFmtId="1" fontId="29" fillId="4" borderId="0" xfId="0" applyNumberFormat="1" applyFont="1" applyFill="1" applyBorder="1" applyAlignment="1">
      <alignment horizontal="center"/>
    </xf>
    <xf numFmtId="1" fontId="29" fillId="4" borderId="9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1" fontId="29" fillId="7" borderId="0" xfId="0" applyNumberFormat="1" applyFont="1" applyFill="1" applyBorder="1" applyAlignment="1">
      <alignment horizontal="center"/>
    </xf>
    <xf numFmtId="1" fontId="29" fillId="7" borderId="9" xfId="0" applyNumberFormat="1" applyFont="1" applyFill="1" applyBorder="1" applyAlignment="1">
      <alignment horizontal="center"/>
    </xf>
    <xf numFmtId="1" fontId="29" fillId="7" borderId="10" xfId="0" applyNumberFormat="1" applyFont="1" applyFill="1" applyBorder="1" applyAlignment="1">
      <alignment horizontal="center"/>
    </xf>
    <xf numFmtId="1" fontId="2" fillId="0" borderId="0" xfId="1" applyNumberFormat="1" applyBorder="1" applyAlignment="1"/>
    <xf numFmtId="165" fontId="17" fillId="0" borderId="9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center"/>
    </xf>
    <xf numFmtId="0" fontId="28" fillId="6" borderId="9" xfId="1" applyFont="1" applyFill="1" applyBorder="1" applyAlignment="1">
      <alignment horizontal="center"/>
    </xf>
    <xf numFmtId="0" fontId="28" fillId="6" borderId="0" xfId="1" applyFont="1" applyFill="1" applyBorder="1" applyAlignment="1">
      <alignment horizontal="center"/>
    </xf>
    <xf numFmtId="0" fontId="28" fillId="6" borderId="20" xfId="1" applyFont="1" applyFill="1" applyBorder="1" applyAlignment="1">
      <alignment horizontal="center"/>
    </xf>
    <xf numFmtId="0" fontId="28" fillId="6" borderId="10" xfId="1" applyFont="1" applyFill="1" applyBorder="1" applyAlignment="1">
      <alignment horizontal="center"/>
    </xf>
    <xf numFmtId="0" fontId="19" fillId="3" borderId="9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19" fillId="6" borderId="0" xfId="1" applyFont="1" applyFill="1" applyBorder="1" applyAlignment="1">
      <alignment horizontal="center"/>
    </xf>
    <xf numFmtId="0" fontId="19" fillId="6" borderId="10" xfId="1" applyFont="1" applyFill="1" applyBorder="1" applyAlignment="1">
      <alignment horizontal="center"/>
    </xf>
    <xf numFmtId="0" fontId="19" fillId="7" borderId="5" xfId="1" applyFont="1" applyFill="1" applyBorder="1" applyAlignment="1">
      <alignment horizontal="center" vertical="center"/>
    </xf>
    <xf numFmtId="0" fontId="19" fillId="7" borderId="5" xfId="1" applyFont="1" applyFill="1" applyBorder="1" applyAlignment="1">
      <alignment horizontal="center"/>
    </xf>
    <xf numFmtId="1" fontId="19" fillId="7" borderId="8" xfId="1" applyNumberFormat="1" applyFont="1" applyFill="1" applyBorder="1" applyAlignment="1">
      <alignment horizontal="center"/>
    </xf>
    <xf numFmtId="0" fontId="19" fillId="7" borderId="8" xfId="1" applyFont="1" applyFill="1" applyBorder="1"/>
    <xf numFmtId="1" fontId="19" fillId="8" borderId="14" xfId="1" applyNumberFormat="1" applyFont="1" applyFill="1" applyBorder="1" applyAlignment="1">
      <alignment horizontal="center"/>
    </xf>
    <xf numFmtId="1" fontId="19" fillId="3" borderId="9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1" fontId="19" fillId="6" borderId="0" xfId="0" applyNumberFormat="1" applyFont="1" applyFill="1" applyBorder="1" applyAlignment="1">
      <alignment horizontal="center"/>
    </xf>
    <xf numFmtId="1" fontId="19" fillId="6" borderId="10" xfId="0" applyNumberFormat="1" applyFont="1" applyFill="1" applyBorder="1" applyAlignment="1">
      <alignment horizontal="center"/>
    </xf>
    <xf numFmtId="1" fontId="19" fillId="7" borderId="0" xfId="0" applyNumberFormat="1" applyFont="1" applyFill="1" applyBorder="1" applyAlignment="1">
      <alignment horizontal="center"/>
    </xf>
    <xf numFmtId="1" fontId="19" fillId="7" borderId="9" xfId="0" applyNumberFormat="1" applyFont="1" applyFill="1" applyBorder="1" applyAlignment="1">
      <alignment horizontal="center"/>
    </xf>
    <xf numFmtId="1" fontId="19" fillId="7" borderId="10" xfId="0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/>
    <xf numFmtId="1" fontId="28" fillId="6" borderId="9" xfId="1" applyNumberFormat="1" applyFont="1" applyFill="1" applyBorder="1" applyAlignment="1">
      <alignment horizontal="center"/>
    </xf>
    <xf numFmtId="1" fontId="28" fillId="6" borderId="0" xfId="1" applyNumberFormat="1" applyFont="1" applyFill="1" applyBorder="1" applyAlignment="1">
      <alignment horizontal="center"/>
    </xf>
    <xf numFmtId="1" fontId="28" fillId="6" borderId="20" xfId="1" applyNumberFormat="1" applyFont="1" applyFill="1" applyBorder="1" applyAlignment="1">
      <alignment horizontal="center"/>
    </xf>
    <xf numFmtId="1" fontId="28" fillId="6" borderId="10" xfId="1" applyNumberFormat="1" applyFont="1" applyFill="1" applyBorder="1" applyAlignment="1">
      <alignment horizontal="center"/>
    </xf>
    <xf numFmtId="1" fontId="19" fillId="3" borderId="9" xfId="1" applyNumberFormat="1" applyFont="1" applyFill="1" applyBorder="1" applyAlignment="1">
      <alignment horizontal="center"/>
    </xf>
    <xf numFmtId="1" fontId="19" fillId="3" borderId="0" xfId="1" applyNumberFormat="1" applyFont="1" applyFill="1" applyBorder="1" applyAlignment="1">
      <alignment horizontal="center"/>
    </xf>
    <xf numFmtId="1" fontId="19" fillId="6" borderId="0" xfId="1" applyNumberFormat="1" applyFont="1" applyFill="1" applyBorder="1" applyAlignment="1">
      <alignment horizontal="center"/>
    </xf>
    <xf numFmtId="1" fontId="19" fillId="6" borderId="10" xfId="1" applyNumberFormat="1" applyFont="1" applyFill="1" applyBorder="1" applyAlignment="1">
      <alignment horizontal="center"/>
    </xf>
    <xf numFmtId="1" fontId="19" fillId="7" borderId="0" xfId="1" applyNumberFormat="1" applyFont="1" applyFill="1" applyBorder="1" applyAlignment="1">
      <alignment horizontal="center" vertical="center"/>
    </xf>
    <xf numFmtId="1" fontId="19" fillId="7" borderId="9" xfId="1" applyNumberFormat="1" applyFont="1" applyFill="1" applyBorder="1" applyAlignment="1">
      <alignment horizontal="center"/>
    </xf>
    <xf numFmtId="1" fontId="19" fillId="7" borderId="10" xfId="1" applyNumberFormat="1" applyFont="1" applyFill="1" applyBorder="1" applyAlignment="1">
      <alignment horizontal="center"/>
    </xf>
    <xf numFmtId="1" fontId="30" fillId="6" borderId="9" xfId="1" applyNumberFormat="1" applyFont="1" applyFill="1" applyBorder="1" applyAlignment="1">
      <alignment horizontal="center"/>
    </xf>
    <xf numFmtId="1" fontId="30" fillId="6" borderId="0" xfId="1" applyNumberFormat="1" applyFont="1" applyFill="1" applyBorder="1" applyAlignment="1">
      <alignment horizontal="center"/>
    </xf>
    <xf numFmtId="1" fontId="30" fillId="6" borderId="20" xfId="1" applyNumberFormat="1" applyFont="1" applyFill="1" applyBorder="1" applyAlignment="1">
      <alignment horizontal="center"/>
    </xf>
    <xf numFmtId="1" fontId="30" fillId="6" borderId="10" xfId="1" applyNumberFormat="1" applyFont="1" applyFill="1" applyBorder="1" applyAlignment="1">
      <alignment horizontal="center"/>
    </xf>
    <xf numFmtId="1" fontId="30" fillId="3" borderId="9" xfId="1" applyNumberFormat="1" applyFont="1" applyFill="1" applyBorder="1" applyAlignment="1">
      <alignment horizontal="center"/>
    </xf>
    <xf numFmtId="1" fontId="30" fillId="3" borderId="0" xfId="1" applyNumberFormat="1" applyFont="1" applyFill="1" applyBorder="1" applyAlignment="1">
      <alignment horizontal="center"/>
    </xf>
    <xf numFmtId="1" fontId="30" fillId="7" borderId="0" xfId="1" applyNumberFormat="1" applyFont="1" applyFill="1" applyBorder="1" applyAlignment="1">
      <alignment horizontal="center" vertical="center"/>
    </xf>
    <xf numFmtId="1" fontId="30" fillId="7" borderId="9" xfId="1" applyNumberFormat="1" applyFont="1" applyFill="1" applyBorder="1" applyAlignment="1">
      <alignment horizontal="center"/>
    </xf>
    <xf numFmtId="1" fontId="30" fillId="7" borderId="10" xfId="1" applyNumberFormat="1" applyFont="1" applyFill="1" applyBorder="1" applyAlignment="1">
      <alignment horizontal="center"/>
    </xf>
    <xf numFmtId="1" fontId="31" fillId="0" borderId="0" xfId="1" applyNumberFormat="1" applyFont="1" applyFill="1" applyBorder="1" applyAlignment="1">
      <alignment horizontal="center"/>
    </xf>
    <xf numFmtId="1" fontId="32" fillId="0" borderId="9" xfId="1" applyNumberFormat="1" applyFont="1" applyFill="1" applyBorder="1" applyAlignment="1">
      <alignment horizontal="center"/>
    </xf>
    <xf numFmtId="1" fontId="32" fillId="0" borderId="0" xfId="1" applyNumberFormat="1" applyFont="1" applyFill="1" applyBorder="1" applyAlignment="1">
      <alignment horizontal="center"/>
    </xf>
    <xf numFmtId="1" fontId="33" fillId="0" borderId="10" xfId="1" applyNumberFormat="1" applyFont="1" applyFill="1" applyBorder="1" applyAlignment="1">
      <alignment horizontal="center"/>
    </xf>
    <xf numFmtId="1" fontId="31" fillId="0" borderId="0" xfId="1" applyNumberFormat="1" applyFont="1" applyFill="1" applyBorder="1" applyAlignment="1"/>
    <xf numFmtId="164" fontId="30" fillId="0" borderId="9" xfId="1" applyNumberFormat="1" applyFont="1" applyFill="1" applyBorder="1" applyAlignment="1">
      <alignment horizontal="center"/>
    </xf>
    <xf numFmtId="1" fontId="30" fillId="0" borderId="0" xfId="1" applyNumberFormat="1" applyFont="1" applyFill="1" applyBorder="1" applyAlignment="1">
      <alignment horizontal="center"/>
    </xf>
    <xf numFmtId="1" fontId="30" fillId="0" borderId="10" xfId="1" applyNumberFormat="1" applyFont="1" applyFill="1" applyBorder="1" applyAlignment="1">
      <alignment horizontal="center"/>
    </xf>
    <xf numFmtId="165" fontId="34" fillId="0" borderId="9" xfId="1" applyNumberFormat="1" applyFont="1" applyFill="1" applyBorder="1" applyAlignment="1">
      <alignment horizontal="center"/>
    </xf>
    <xf numFmtId="165" fontId="35" fillId="0" borderId="0" xfId="1" applyNumberFormat="1" applyFont="1" applyFill="1" applyBorder="1" applyAlignment="1">
      <alignment horizontal="center"/>
    </xf>
    <xf numFmtId="1" fontId="30" fillId="0" borderId="14" xfId="1" applyNumberFormat="1" applyFont="1" applyFill="1" applyBorder="1" applyAlignment="1">
      <alignment horizontal="center"/>
    </xf>
    <xf numFmtId="1" fontId="19" fillId="7" borderId="5" xfId="1" applyNumberFormat="1" applyFont="1" applyFill="1" applyBorder="1" applyAlignment="1">
      <alignment horizontal="center" vertical="center"/>
    </xf>
    <xf numFmtId="1" fontId="19" fillId="7" borderId="5" xfId="1" applyNumberFormat="1" applyFont="1" applyFill="1" applyBorder="1" applyAlignment="1">
      <alignment horizontal="center"/>
    </xf>
    <xf numFmtId="1" fontId="19" fillId="9" borderId="0" xfId="1" applyNumberFormat="1" applyFont="1" applyFill="1" applyBorder="1" applyAlignment="1">
      <alignment horizontal="center"/>
    </xf>
    <xf numFmtId="1" fontId="19" fillId="7" borderId="9" xfId="1" applyNumberFormat="1" applyFont="1" applyFill="1" applyBorder="1" applyAlignment="1">
      <alignment horizontal="center" vertical="center"/>
    </xf>
    <xf numFmtId="1" fontId="28" fillId="3" borderId="9" xfId="1" applyNumberFormat="1" applyFont="1" applyFill="1" applyBorder="1" applyAlignment="1">
      <alignment horizontal="center"/>
    </xf>
    <xf numFmtId="1" fontId="28" fillId="9" borderId="0" xfId="1" applyNumberFormat="1" applyFont="1" applyFill="1" applyBorder="1" applyAlignment="1">
      <alignment horizontal="center"/>
    </xf>
    <xf numFmtId="1" fontId="30" fillId="7" borderId="5" xfId="1" applyNumberFormat="1" applyFont="1" applyFill="1" applyBorder="1" applyAlignment="1">
      <alignment horizontal="center" vertical="center"/>
    </xf>
    <xf numFmtId="1" fontId="30" fillId="7" borderId="5" xfId="1" applyNumberFormat="1" applyFont="1" applyFill="1" applyBorder="1" applyAlignment="1">
      <alignment horizontal="center"/>
    </xf>
    <xf numFmtId="1" fontId="30" fillId="7" borderId="8" xfId="1" applyNumberFormat="1" applyFont="1" applyFill="1" applyBorder="1" applyAlignment="1">
      <alignment horizontal="center"/>
    </xf>
    <xf numFmtId="1" fontId="19" fillId="9" borderId="9" xfId="1" applyNumberFormat="1" applyFont="1" applyFill="1" applyBorder="1" applyAlignment="1">
      <alignment horizontal="center"/>
    </xf>
    <xf numFmtId="1" fontId="19" fillId="9" borderId="9" xfId="0" applyNumberFormat="1" applyFont="1" applyFill="1" applyBorder="1" applyAlignment="1">
      <alignment horizontal="center"/>
    </xf>
    <xf numFmtId="1" fontId="19" fillId="9" borderId="0" xfId="0" applyNumberFormat="1" applyFont="1" applyFill="1" applyBorder="1" applyAlignment="1">
      <alignment horizontal="center"/>
    </xf>
    <xf numFmtId="1" fontId="28" fillId="10" borderId="21" xfId="0" applyNumberFormat="1" applyFont="1" applyFill="1" applyBorder="1" applyAlignment="1">
      <alignment horizontal="center"/>
    </xf>
    <xf numFmtId="1" fontId="28" fillId="10" borderId="0" xfId="0" applyNumberFormat="1" applyFont="1" applyFill="1" applyBorder="1" applyAlignment="1">
      <alignment horizontal="center"/>
    </xf>
    <xf numFmtId="1" fontId="28" fillId="10" borderId="22" xfId="0" applyNumberFormat="1" applyFont="1" applyFill="1" applyBorder="1" applyAlignment="1">
      <alignment horizontal="center"/>
    </xf>
    <xf numFmtId="1" fontId="28" fillId="10" borderId="23" xfId="0" applyNumberFormat="1" applyFont="1" applyFill="1" applyBorder="1" applyAlignment="1">
      <alignment horizontal="center"/>
    </xf>
    <xf numFmtId="1" fontId="19" fillId="11" borderId="21" xfId="0" applyNumberFormat="1" applyFont="1" applyFill="1" applyBorder="1" applyAlignment="1">
      <alignment horizontal="center"/>
    </xf>
    <xf numFmtId="1" fontId="19" fillId="11" borderId="0" xfId="0" applyNumberFormat="1" applyFont="1" applyFill="1" applyBorder="1" applyAlignment="1">
      <alignment horizontal="center"/>
    </xf>
    <xf numFmtId="1" fontId="19" fillId="12" borderId="0" xfId="0" applyNumberFormat="1" applyFont="1" applyFill="1" applyBorder="1" applyAlignment="1">
      <alignment horizontal="center"/>
    </xf>
    <xf numFmtId="1" fontId="19" fillId="12" borderId="23" xfId="0" applyNumberFormat="1" applyFont="1" applyFill="1" applyBorder="1" applyAlignment="1">
      <alignment horizontal="center"/>
    </xf>
    <xf numFmtId="164" fontId="36" fillId="0" borderId="9" xfId="1" applyNumberFormat="1" applyFont="1" applyFill="1" applyBorder="1" applyAlignment="1">
      <alignment horizontal="center"/>
    </xf>
    <xf numFmtId="1" fontId="36" fillId="0" borderId="0" xfId="1" applyNumberFormat="1" applyFont="1" applyFill="1" applyBorder="1" applyAlignment="1">
      <alignment horizontal="center"/>
    </xf>
    <xf numFmtId="1" fontId="36" fillId="0" borderId="10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" fontId="36" fillId="0" borderId="3" xfId="1" applyNumberFormat="1" applyFont="1" applyFill="1" applyBorder="1" applyAlignment="1">
      <alignment horizontal="center"/>
    </xf>
    <xf numFmtId="1" fontId="36" fillId="0" borderId="4" xfId="1" applyNumberFormat="1" applyFont="1" applyFill="1" applyBorder="1" applyAlignment="1">
      <alignment horizontal="center"/>
    </xf>
    <xf numFmtId="165" fontId="37" fillId="0" borderId="2" xfId="1" applyNumberFormat="1" applyFont="1" applyBorder="1" applyAlignment="1">
      <alignment horizontal="center"/>
    </xf>
    <xf numFmtId="165" fontId="38" fillId="0" borderId="3" xfId="1" applyNumberFormat="1" applyFont="1" applyBorder="1" applyAlignment="1">
      <alignment horizontal="center"/>
    </xf>
    <xf numFmtId="1" fontId="39" fillId="0" borderId="2" xfId="1" applyNumberFormat="1" applyFont="1" applyBorder="1" applyAlignment="1">
      <alignment horizontal="center"/>
    </xf>
    <xf numFmtId="1" fontId="39" fillId="0" borderId="3" xfId="1" applyNumberFormat="1" applyFont="1" applyBorder="1" applyAlignment="1">
      <alignment horizontal="center"/>
    </xf>
    <xf numFmtId="1" fontId="39" fillId="0" borderId="4" xfId="1" applyNumberFormat="1" applyFont="1" applyBorder="1" applyAlignment="1">
      <alignment horizontal="center"/>
    </xf>
    <xf numFmtId="1" fontId="19" fillId="0" borderId="2" xfId="1" applyNumberFormat="1" applyFont="1" applyFill="1" applyBorder="1" applyAlignment="1">
      <alignment horizontal="center"/>
    </xf>
    <xf numFmtId="1" fontId="19" fillId="0" borderId="3" xfId="1" applyNumberFormat="1" applyFont="1" applyFill="1" applyBorder="1" applyAlignment="1">
      <alignment horizontal="center"/>
    </xf>
    <xf numFmtId="1" fontId="19" fillId="0" borderId="6" xfId="1" applyNumberFormat="1" applyFont="1" applyFill="1" applyBorder="1" applyAlignment="1">
      <alignment horizontal="center"/>
    </xf>
    <xf numFmtId="1" fontId="19" fillId="0" borderId="4" xfId="1" applyNumberFormat="1" applyFont="1" applyFill="1" applyBorder="1" applyAlignment="1">
      <alignment horizontal="center"/>
    </xf>
    <xf numFmtId="1" fontId="19" fillId="0" borderId="3" xfId="1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 wrapText="1"/>
    </xf>
    <xf numFmtId="1" fontId="4" fillId="0" borderId="0" xfId="1" applyNumberFormat="1" applyFont="1" applyBorder="1" applyAlignment="1">
      <alignment wrapText="1"/>
    </xf>
    <xf numFmtId="164" fontId="4" fillId="0" borderId="0" xfId="1" applyNumberFormat="1" applyFont="1" applyBorder="1" applyAlignment="1">
      <alignment horizontal="center" wrapText="1"/>
    </xf>
    <xf numFmtId="165" fontId="40" fillId="0" borderId="0" xfId="1" applyNumberFormat="1" applyFont="1" applyBorder="1" applyAlignment="1">
      <alignment horizontal="center" wrapText="1"/>
    </xf>
    <xf numFmtId="1" fontId="4" fillId="0" borderId="3" xfId="1" applyNumberFormat="1" applyFont="1" applyBorder="1" applyAlignment="1">
      <alignment horizont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21" fillId="0" borderId="0" xfId="1" applyNumberFormat="1" applyFont="1" applyBorder="1" applyAlignment="1">
      <alignment horizontal="left"/>
    </xf>
    <xf numFmtId="1" fontId="21" fillId="0" borderId="10" xfId="1" applyNumberFormat="1" applyFont="1" applyBorder="1" applyAlignment="1">
      <alignment horizontal="left"/>
    </xf>
    <xf numFmtId="1" fontId="23" fillId="0" borderId="2" xfId="1" applyNumberFormat="1" applyFont="1" applyBorder="1" applyAlignment="1">
      <alignment horizontal="center"/>
    </xf>
    <xf numFmtId="1" fontId="23" fillId="0" borderId="3" xfId="1" applyNumberFormat="1" applyFont="1" applyBorder="1" applyAlignment="1">
      <alignment horizontal="center"/>
    </xf>
    <xf numFmtId="1" fontId="23" fillId="0" borderId="4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 wrapText="1"/>
    </xf>
    <xf numFmtId="165" fontId="40" fillId="0" borderId="3" xfId="1" applyNumberFormat="1" applyFont="1" applyBorder="1" applyAlignment="1">
      <alignment horizontal="center" wrapText="1"/>
    </xf>
    <xf numFmtId="1" fontId="41" fillId="0" borderId="3" xfId="1" applyNumberFormat="1" applyFont="1" applyBorder="1" applyAlignment="1">
      <alignment horizontal="center" wrapText="1"/>
    </xf>
    <xf numFmtId="1" fontId="4" fillId="0" borderId="3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wrapText="1"/>
    </xf>
    <xf numFmtId="0" fontId="2" fillId="6" borderId="1" xfId="1" applyFill="1" applyBorder="1"/>
    <xf numFmtId="0" fontId="19" fillId="0" borderId="0" xfId="1" applyFont="1" applyBorder="1"/>
    <xf numFmtId="0" fontId="19" fillId="0" borderId="0" xfId="1" applyFont="1" applyFill="1" applyBorder="1"/>
  </cellXfs>
  <cellStyles count="6">
    <cellStyle name="Currency 2" xfId="2"/>
    <cellStyle name="Hyperlink 2" xfId="3"/>
    <cellStyle name="Normal" xfId="0" builtinId="0"/>
    <cellStyle name="Normal 2" xfId="1"/>
    <cellStyle name="Normal 2 2" xfId="4"/>
    <cellStyle name="Normal 3" xfId="5"/>
  </cellStyles>
  <dxfs count="30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ut%20of%20the%20Park%20Developments/PBA%202019-04%20GMDirecto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M Dir"/>
      <sheetName val="Div"/>
      <sheetName val="2038 PIMP"/>
      <sheetName val="2037 PIMP"/>
      <sheetName val="2038 Revenue Sharing"/>
      <sheetName val="2037 RS"/>
      <sheetName val="2036 RS"/>
      <sheetName val="2035 RS"/>
      <sheetName val="2034 RS"/>
      <sheetName val="2033 RS"/>
      <sheetName val="2032 RS"/>
      <sheetName val="Playoffs"/>
      <sheetName val="ASG"/>
      <sheetName val="PBA BPs"/>
      <sheetName val="AAA BPs"/>
      <sheetName val="AA BPs"/>
      <sheetName val="A BPs"/>
      <sheetName val="R BPs"/>
      <sheetName val="Stadiums"/>
      <sheetName val="Def."/>
      <sheetName val="Multi-Year Calendar"/>
      <sheetName val="2036 PIMP"/>
      <sheetName val="2035 PIMP"/>
      <sheetName val="2034 PIMP"/>
      <sheetName val="2033 PIMP"/>
      <sheetName val="2032 PIMP"/>
      <sheetName val="2031 PIMP"/>
      <sheetName val="2030 PIMP"/>
      <sheetName val="2029 PIMP"/>
      <sheetName val="2028 PIMP"/>
      <sheetName val="2027 PIMP"/>
      <sheetName val="2026 PIMP"/>
      <sheetName val="2025 PIMP"/>
      <sheetName val="2024 PIMP"/>
      <sheetName val="2023 PIMP"/>
      <sheetName val="2022 PIMP"/>
      <sheetName val="2021 PIMP"/>
      <sheetName val="2020 PIMP"/>
      <sheetName val="2019 PIMP"/>
      <sheetName val="Sheet1"/>
      <sheetName val="2031 RS"/>
      <sheetName val="2030 RS"/>
      <sheetName val="2029 RS"/>
      <sheetName val="2028 RS"/>
      <sheetName val="2027 RS"/>
      <sheetName val="2026 RS"/>
      <sheetName val="2025 RS"/>
      <sheetName val="2024 RS"/>
      <sheetName val="2023 RS"/>
      <sheetName val="2022 RS"/>
      <sheetName val="2021 RS"/>
      <sheetName val="2020 RS"/>
      <sheetName val="2019 RS"/>
      <sheetName val="2021 Predictions"/>
      <sheetName val="2021 PLAYOFFS"/>
      <sheetName val="2019 PO Cont"/>
      <sheetName val="TEMP Pred Cont"/>
      <sheetName val="TEMP PO Pred"/>
      <sheetName val="2036 Rule Vote"/>
      <sheetName val="2033 Rule Vote"/>
      <sheetName val="2032 Rule Vote"/>
      <sheetName val="2029 Rule Vote"/>
      <sheetName val="2028 Rule Vote"/>
      <sheetName val="2028-29 Evoltion Vote"/>
      <sheetName val="2027 Rule Vote"/>
      <sheetName val="2026 Rule Vote"/>
      <sheetName val="2025 Rule Vote"/>
      <sheetName val="2024 Rule Vote"/>
      <sheetName val="2023 Rule Vote"/>
      <sheetName val="2022 Rule Vote"/>
      <sheetName val="2021 Rule Vote"/>
      <sheetName val="2020 Rule Vote"/>
      <sheetName val="19 Rule Vote"/>
      <sheetName val="2019 Historical Player"/>
      <sheetName val="2028-29 Evolution "/>
      <sheetName val="Win-Loss Spr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S92"/>
  <sheetViews>
    <sheetView tabSelected="1" workbookViewId="0">
      <pane xSplit="5" ySplit="3" topLeftCell="F4" activePane="bottomRight" state="frozen"/>
      <selection activeCell="O20" sqref="O20"/>
      <selection pane="topRight" activeCell="O20" sqref="O20"/>
      <selection pane="bottomLeft" activeCell="O20" sqref="O20"/>
      <selection pane="bottomRight" activeCell="CP11" sqref="CP11"/>
    </sheetView>
  </sheetViews>
  <sheetFormatPr defaultRowHeight="12.75"/>
  <cols>
    <col min="1" max="1" width="4.5703125" style="1" customWidth="1"/>
    <col min="2" max="2" width="14.28515625" style="1" customWidth="1"/>
    <col min="3" max="3" width="5.28515625" style="1" customWidth="1"/>
    <col min="4" max="4" width="4.7109375" style="1" customWidth="1"/>
    <col min="5" max="5" width="11.5703125" style="3" customWidth="1"/>
    <col min="6" max="6" width="4.7109375" style="1" customWidth="1"/>
    <col min="7" max="7" width="4.42578125" style="1" hidden="1" customWidth="1"/>
    <col min="8" max="8" width="6" style="1" customWidth="1"/>
    <col min="9" max="9" width="5.42578125" style="1" hidden="1" customWidth="1"/>
    <col min="10" max="10" width="6.5703125" style="1" hidden="1" customWidth="1"/>
    <col min="11" max="11" width="6.140625" style="1" hidden="1" customWidth="1"/>
    <col min="12" max="18" width="4.140625" style="1" customWidth="1"/>
    <col min="19" max="25" width="4.28515625" style="1" customWidth="1"/>
    <col min="26" max="27" width="6" style="1" customWidth="1"/>
    <col min="28" max="28" width="5.42578125" style="1" customWidth="1"/>
    <col min="29" max="29" width="6" style="1" customWidth="1"/>
    <col min="30" max="31" width="5.42578125" style="1" customWidth="1"/>
    <col min="32" max="32" width="5.7109375" style="1" customWidth="1"/>
    <col min="33" max="33" width="5.140625" style="1" hidden="1" customWidth="1"/>
    <col min="34" max="34" width="3.5703125" style="1" hidden="1" customWidth="1"/>
    <col min="35" max="35" width="3.7109375" style="1" hidden="1" customWidth="1"/>
    <col min="36" max="37" width="3.5703125" style="2" hidden="1" customWidth="1"/>
    <col min="38" max="39" width="3.7109375" style="2" hidden="1" customWidth="1"/>
    <col min="40" max="40" width="3.85546875" style="2" hidden="1" customWidth="1"/>
    <col min="41" max="42" width="3.7109375" style="2" hidden="1" customWidth="1"/>
    <col min="43" max="44" width="4.42578125" style="2" hidden="1" customWidth="1"/>
    <col min="45" max="45" width="3.5703125" style="2" hidden="1" customWidth="1"/>
    <col min="46" max="47" width="4.7109375" style="2" hidden="1" customWidth="1"/>
    <col min="48" max="48" width="4.5703125" style="2" hidden="1" customWidth="1"/>
    <col min="49" max="49" width="2.7109375" style="2" hidden="1" customWidth="1"/>
    <col min="50" max="51" width="4.85546875" style="2" hidden="1" customWidth="1"/>
    <col min="52" max="53" width="4.5703125" style="2" hidden="1" customWidth="1"/>
    <col min="54" max="54" width="5.42578125" style="1" hidden="1" customWidth="1"/>
    <col min="55" max="79" width="5.28515625" style="1" hidden="1" customWidth="1"/>
    <col min="80" max="91" width="2.42578125" style="1" hidden="1" customWidth="1"/>
    <col min="92" max="256" width="9.140625" style="1"/>
    <col min="257" max="257" width="4.5703125" style="1" customWidth="1"/>
    <col min="258" max="258" width="14.28515625" style="1" customWidth="1"/>
    <col min="259" max="259" width="5.28515625" style="1" customWidth="1"/>
    <col min="260" max="260" width="4.7109375" style="1" customWidth="1"/>
    <col min="261" max="261" width="11.5703125" style="1" customWidth="1"/>
    <col min="262" max="262" width="4.7109375" style="1" customWidth="1"/>
    <col min="263" max="263" width="4.42578125" style="1" customWidth="1"/>
    <col min="264" max="264" width="6" style="1" customWidth="1"/>
    <col min="265" max="265" width="5.42578125" style="1" customWidth="1"/>
    <col min="266" max="266" width="6.5703125" style="1" customWidth="1"/>
    <col min="267" max="267" width="6.140625" style="1" customWidth="1"/>
    <col min="268" max="274" width="4.140625" style="1" customWidth="1"/>
    <col min="275" max="281" width="4.28515625" style="1" customWidth="1"/>
    <col min="282" max="283" width="6" style="1" customWidth="1"/>
    <col min="284" max="284" width="5.42578125" style="1" customWidth="1"/>
    <col min="285" max="285" width="6" style="1" customWidth="1"/>
    <col min="286" max="287" width="5.42578125" style="1" customWidth="1"/>
    <col min="288" max="288" width="5.7109375" style="1" customWidth="1"/>
    <col min="289" max="289" width="5.140625" style="1" customWidth="1"/>
    <col min="290" max="290" width="3.5703125" style="1" customWidth="1"/>
    <col min="291" max="291" width="3.140625" style="1" bestFit="1" customWidth="1"/>
    <col min="292" max="309" width="0" style="1" hidden="1" customWidth="1"/>
    <col min="310" max="310" width="5.28515625" style="1" bestFit="1" customWidth="1"/>
    <col min="311" max="311" width="5.140625" style="1" bestFit="1" customWidth="1"/>
    <col min="312" max="312" width="4.42578125" style="1" bestFit="1" customWidth="1"/>
    <col min="313" max="313" width="4.7109375" style="1" bestFit="1" customWidth="1"/>
    <col min="314" max="314" width="4.85546875" style="1" bestFit="1" customWidth="1"/>
    <col min="315" max="315" width="4.42578125" style="1" bestFit="1" customWidth="1"/>
    <col min="316" max="316" width="5" style="1" bestFit="1" customWidth="1"/>
    <col min="317" max="317" width="4.42578125" style="1" bestFit="1" customWidth="1"/>
    <col min="318" max="318" width="4" style="1" bestFit="1" customWidth="1"/>
    <col min="319" max="320" width="4.7109375" style="1" bestFit="1" customWidth="1"/>
    <col min="321" max="321" width="4.28515625" style="1" bestFit="1" customWidth="1"/>
    <col min="322" max="323" width="4.7109375" style="1" bestFit="1" customWidth="1"/>
    <col min="324" max="324" width="4.5703125" style="1" bestFit="1" customWidth="1"/>
    <col min="325" max="325" width="4.85546875" style="1" bestFit="1" customWidth="1"/>
    <col min="326" max="326" width="5" style="1" bestFit="1" customWidth="1"/>
    <col min="327" max="327" width="4.5703125" style="1" bestFit="1" customWidth="1"/>
    <col min="328" max="328" width="5.140625" style="1" bestFit="1" customWidth="1"/>
    <col min="329" max="329" width="4.5703125" style="1" bestFit="1" customWidth="1"/>
    <col min="330" max="330" width="4.140625" style="1" bestFit="1" customWidth="1"/>
    <col min="331" max="332" width="4.85546875" style="1" bestFit="1" customWidth="1"/>
    <col min="333" max="333" width="4.42578125" style="1" bestFit="1" customWidth="1"/>
    <col min="334" max="335" width="4.85546875" style="1" bestFit="1" customWidth="1"/>
    <col min="336" max="347" width="2.42578125" style="1" customWidth="1"/>
    <col min="348" max="512" width="9.140625" style="1"/>
    <col min="513" max="513" width="4.5703125" style="1" customWidth="1"/>
    <col min="514" max="514" width="14.28515625" style="1" customWidth="1"/>
    <col min="515" max="515" width="5.28515625" style="1" customWidth="1"/>
    <col min="516" max="516" width="4.7109375" style="1" customWidth="1"/>
    <col min="517" max="517" width="11.5703125" style="1" customWidth="1"/>
    <col min="518" max="518" width="4.7109375" style="1" customWidth="1"/>
    <col min="519" max="519" width="4.42578125" style="1" customWidth="1"/>
    <col min="520" max="520" width="6" style="1" customWidth="1"/>
    <col min="521" max="521" width="5.42578125" style="1" customWidth="1"/>
    <col min="522" max="522" width="6.5703125" style="1" customWidth="1"/>
    <col min="523" max="523" width="6.140625" style="1" customWidth="1"/>
    <col min="524" max="530" width="4.140625" style="1" customWidth="1"/>
    <col min="531" max="537" width="4.28515625" style="1" customWidth="1"/>
    <col min="538" max="539" width="6" style="1" customWidth="1"/>
    <col min="540" max="540" width="5.42578125" style="1" customWidth="1"/>
    <col min="541" max="541" width="6" style="1" customWidth="1"/>
    <col min="542" max="543" width="5.42578125" style="1" customWidth="1"/>
    <col min="544" max="544" width="5.7109375" style="1" customWidth="1"/>
    <col min="545" max="545" width="5.140625" style="1" customWidth="1"/>
    <col min="546" max="546" width="3.5703125" style="1" customWidth="1"/>
    <col min="547" max="547" width="3.140625" style="1" bestFit="1" customWidth="1"/>
    <col min="548" max="565" width="0" style="1" hidden="1" customWidth="1"/>
    <col min="566" max="566" width="5.28515625" style="1" bestFit="1" customWidth="1"/>
    <col min="567" max="567" width="5.140625" style="1" bestFit="1" customWidth="1"/>
    <col min="568" max="568" width="4.42578125" style="1" bestFit="1" customWidth="1"/>
    <col min="569" max="569" width="4.7109375" style="1" bestFit="1" customWidth="1"/>
    <col min="570" max="570" width="4.85546875" style="1" bestFit="1" customWidth="1"/>
    <col min="571" max="571" width="4.42578125" style="1" bestFit="1" customWidth="1"/>
    <col min="572" max="572" width="5" style="1" bestFit="1" customWidth="1"/>
    <col min="573" max="573" width="4.42578125" style="1" bestFit="1" customWidth="1"/>
    <col min="574" max="574" width="4" style="1" bestFit="1" customWidth="1"/>
    <col min="575" max="576" width="4.7109375" style="1" bestFit="1" customWidth="1"/>
    <col min="577" max="577" width="4.28515625" style="1" bestFit="1" customWidth="1"/>
    <col min="578" max="579" width="4.7109375" style="1" bestFit="1" customWidth="1"/>
    <col min="580" max="580" width="4.5703125" style="1" bestFit="1" customWidth="1"/>
    <col min="581" max="581" width="4.85546875" style="1" bestFit="1" customWidth="1"/>
    <col min="582" max="582" width="5" style="1" bestFit="1" customWidth="1"/>
    <col min="583" max="583" width="4.5703125" style="1" bestFit="1" customWidth="1"/>
    <col min="584" max="584" width="5.140625" style="1" bestFit="1" customWidth="1"/>
    <col min="585" max="585" width="4.5703125" style="1" bestFit="1" customWidth="1"/>
    <col min="586" max="586" width="4.140625" style="1" bestFit="1" customWidth="1"/>
    <col min="587" max="588" width="4.85546875" style="1" bestFit="1" customWidth="1"/>
    <col min="589" max="589" width="4.42578125" style="1" bestFit="1" customWidth="1"/>
    <col min="590" max="591" width="4.85546875" style="1" bestFit="1" customWidth="1"/>
    <col min="592" max="603" width="2.42578125" style="1" customWidth="1"/>
    <col min="604" max="768" width="9.140625" style="1"/>
    <col min="769" max="769" width="4.5703125" style="1" customWidth="1"/>
    <col min="770" max="770" width="14.28515625" style="1" customWidth="1"/>
    <col min="771" max="771" width="5.28515625" style="1" customWidth="1"/>
    <col min="772" max="772" width="4.7109375" style="1" customWidth="1"/>
    <col min="773" max="773" width="11.5703125" style="1" customWidth="1"/>
    <col min="774" max="774" width="4.7109375" style="1" customWidth="1"/>
    <col min="775" max="775" width="4.42578125" style="1" customWidth="1"/>
    <col min="776" max="776" width="6" style="1" customWidth="1"/>
    <col min="777" max="777" width="5.42578125" style="1" customWidth="1"/>
    <col min="778" max="778" width="6.5703125" style="1" customWidth="1"/>
    <col min="779" max="779" width="6.140625" style="1" customWidth="1"/>
    <col min="780" max="786" width="4.140625" style="1" customWidth="1"/>
    <col min="787" max="793" width="4.28515625" style="1" customWidth="1"/>
    <col min="794" max="795" width="6" style="1" customWidth="1"/>
    <col min="796" max="796" width="5.42578125" style="1" customWidth="1"/>
    <col min="797" max="797" width="6" style="1" customWidth="1"/>
    <col min="798" max="799" width="5.42578125" style="1" customWidth="1"/>
    <col min="800" max="800" width="5.7109375" style="1" customWidth="1"/>
    <col min="801" max="801" width="5.140625" style="1" customWidth="1"/>
    <col min="802" max="802" width="3.5703125" style="1" customWidth="1"/>
    <col min="803" max="803" width="3.140625" style="1" bestFit="1" customWidth="1"/>
    <col min="804" max="821" width="0" style="1" hidden="1" customWidth="1"/>
    <col min="822" max="822" width="5.28515625" style="1" bestFit="1" customWidth="1"/>
    <col min="823" max="823" width="5.140625" style="1" bestFit="1" customWidth="1"/>
    <col min="824" max="824" width="4.42578125" style="1" bestFit="1" customWidth="1"/>
    <col min="825" max="825" width="4.7109375" style="1" bestFit="1" customWidth="1"/>
    <col min="826" max="826" width="4.85546875" style="1" bestFit="1" customWidth="1"/>
    <col min="827" max="827" width="4.42578125" style="1" bestFit="1" customWidth="1"/>
    <col min="828" max="828" width="5" style="1" bestFit="1" customWidth="1"/>
    <col min="829" max="829" width="4.42578125" style="1" bestFit="1" customWidth="1"/>
    <col min="830" max="830" width="4" style="1" bestFit="1" customWidth="1"/>
    <col min="831" max="832" width="4.7109375" style="1" bestFit="1" customWidth="1"/>
    <col min="833" max="833" width="4.28515625" style="1" bestFit="1" customWidth="1"/>
    <col min="834" max="835" width="4.7109375" style="1" bestFit="1" customWidth="1"/>
    <col min="836" max="836" width="4.5703125" style="1" bestFit="1" customWidth="1"/>
    <col min="837" max="837" width="4.85546875" style="1" bestFit="1" customWidth="1"/>
    <col min="838" max="838" width="5" style="1" bestFit="1" customWidth="1"/>
    <col min="839" max="839" width="4.5703125" style="1" bestFit="1" customWidth="1"/>
    <col min="840" max="840" width="5.140625" style="1" bestFit="1" customWidth="1"/>
    <col min="841" max="841" width="4.5703125" style="1" bestFit="1" customWidth="1"/>
    <col min="842" max="842" width="4.140625" style="1" bestFit="1" customWidth="1"/>
    <col min="843" max="844" width="4.85546875" style="1" bestFit="1" customWidth="1"/>
    <col min="845" max="845" width="4.42578125" style="1" bestFit="1" customWidth="1"/>
    <col min="846" max="847" width="4.85546875" style="1" bestFit="1" customWidth="1"/>
    <col min="848" max="859" width="2.42578125" style="1" customWidth="1"/>
    <col min="860" max="1024" width="9.140625" style="1"/>
    <col min="1025" max="1025" width="4.5703125" style="1" customWidth="1"/>
    <col min="1026" max="1026" width="14.28515625" style="1" customWidth="1"/>
    <col min="1027" max="1027" width="5.28515625" style="1" customWidth="1"/>
    <col min="1028" max="1028" width="4.7109375" style="1" customWidth="1"/>
    <col min="1029" max="1029" width="11.5703125" style="1" customWidth="1"/>
    <col min="1030" max="1030" width="4.7109375" style="1" customWidth="1"/>
    <col min="1031" max="1031" width="4.42578125" style="1" customWidth="1"/>
    <col min="1032" max="1032" width="6" style="1" customWidth="1"/>
    <col min="1033" max="1033" width="5.42578125" style="1" customWidth="1"/>
    <col min="1034" max="1034" width="6.5703125" style="1" customWidth="1"/>
    <col min="1035" max="1035" width="6.140625" style="1" customWidth="1"/>
    <col min="1036" max="1042" width="4.140625" style="1" customWidth="1"/>
    <col min="1043" max="1049" width="4.28515625" style="1" customWidth="1"/>
    <col min="1050" max="1051" width="6" style="1" customWidth="1"/>
    <col min="1052" max="1052" width="5.42578125" style="1" customWidth="1"/>
    <col min="1053" max="1053" width="6" style="1" customWidth="1"/>
    <col min="1054" max="1055" width="5.42578125" style="1" customWidth="1"/>
    <col min="1056" max="1056" width="5.7109375" style="1" customWidth="1"/>
    <col min="1057" max="1057" width="5.140625" style="1" customWidth="1"/>
    <col min="1058" max="1058" width="3.5703125" style="1" customWidth="1"/>
    <col min="1059" max="1059" width="3.140625" style="1" bestFit="1" customWidth="1"/>
    <col min="1060" max="1077" width="0" style="1" hidden="1" customWidth="1"/>
    <col min="1078" max="1078" width="5.28515625" style="1" bestFit="1" customWidth="1"/>
    <col min="1079" max="1079" width="5.140625" style="1" bestFit="1" customWidth="1"/>
    <col min="1080" max="1080" width="4.42578125" style="1" bestFit="1" customWidth="1"/>
    <col min="1081" max="1081" width="4.7109375" style="1" bestFit="1" customWidth="1"/>
    <col min="1082" max="1082" width="4.85546875" style="1" bestFit="1" customWidth="1"/>
    <col min="1083" max="1083" width="4.42578125" style="1" bestFit="1" customWidth="1"/>
    <col min="1084" max="1084" width="5" style="1" bestFit="1" customWidth="1"/>
    <col min="1085" max="1085" width="4.42578125" style="1" bestFit="1" customWidth="1"/>
    <col min="1086" max="1086" width="4" style="1" bestFit="1" customWidth="1"/>
    <col min="1087" max="1088" width="4.7109375" style="1" bestFit="1" customWidth="1"/>
    <col min="1089" max="1089" width="4.28515625" style="1" bestFit="1" customWidth="1"/>
    <col min="1090" max="1091" width="4.7109375" style="1" bestFit="1" customWidth="1"/>
    <col min="1092" max="1092" width="4.5703125" style="1" bestFit="1" customWidth="1"/>
    <col min="1093" max="1093" width="4.85546875" style="1" bestFit="1" customWidth="1"/>
    <col min="1094" max="1094" width="5" style="1" bestFit="1" customWidth="1"/>
    <col min="1095" max="1095" width="4.5703125" style="1" bestFit="1" customWidth="1"/>
    <col min="1096" max="1096" width="5.140625" style="1" bestFit="1" customWidth="1"/>
    <col min="1097" max="1097" width="4.5703125" style="1" bestFit="1" customWidth="1"/>
    <col min="1098" max="1098" width="4.140625" style="1" bestFit="1" customWidth="1"/>
    <col min="1099" max="1100" width="4.85546875" style="1" bestFit="1" customWidth="1"/>
    <col min="1101" max="1101" width="4.42578125" style="1" bestFit="1" customWidth="1"/>
    <col min="1102" max="1103" width="4.85546875" style="1" bestFit="1" customWidth="1"/>
    <col min="1104" max="1115" width="2.42578125" style="1" customWidth="1"/>
    <col min="1116" max="1280" width="9.140625" style="1"/>
    <col min="1281" max="1281" width="4.5703125" style="1" customWidth="1"/>
    <col min="1282" max="1282" width="14.28515625" style="1" customWidth="1"/>
    <col min="1283" max="1283" width="5.28515625" style="1" customWidth="1"/>
    <col min="1284" max="1284" width="4.7109375" style="1" customWidth="1"/>
    <col min="1285" max="1285" width="11.5703125" style="1" customWidth="1"/>
    <col min="1286" max="1286" width="4.7109375" style="1" customWidth="1"/>
    <col min="1287" max="1287" width="4.42578125" style="1" customWidth="1"/>
    <col min="1288" max="1288" width="6" style="1" customWidth="1"/>
    <col min="1289" max="1289" width="5.42578125" style="1" customWidth="1"/>
    <col min="1290" max="1290" width="6.5703125" style="1" customWidth="1"/>
    <col min="1291" max="1291" width="6.140625" style="1" customWidth="1"/>
    <col min="1292" max="1298" width="4.140625" style="1" customWidth="1"/>
    <col min="1299" max="1305" width="4.28515625" style="1" customWidth="1"/>
    <col min="1306" max="1307" width="6" style="1" customWidth="1"/>
    <col min="1308" max="1308" width="5.42578125" style="1" customWidth="1"/>
    <col min="1309" max="1309" width="6" style="1" customWidth="1"/>
    <col min="1310" max="1311" width="5.42578125" style="1" customWidth="1"/>
    <col min="1312" max="1312" width="5.7109375" style="1" customWidth="1"/>
    <col min="1313" max="1313" width="5.140625" style="1" customWidth="1"/>
    <col min="1314" max="1314" width="3.5703125" style="1" customWidth="1"/>
    <col min="1315" max="1315" width="3.140625" style="1" bestFit="1" customWidth="1"/>
    <col min="1316" max="1333" width="0" style="1" hidden="1" customWidth="1"/>
    <col min="1334" max="1334" width="5.28515625" style="1" bestFit="1" customWidth="1"/>
    <col min="1335" max="1335" width="5.140625" style="1" bestFit="1" customWidth="1"/>
    <col min="1336" max="1336" width="4.42578125" style="1" bestFit="1" customWidth="1"/>
    <col min="1337" max="1337" width="4.7109375" style="1" bestFit="1" customWidth="1"/>
    <col min="1338" max="1338" width="4.85546875" style="1" bestFit="1" customWidth="1"/>
    <col min="1339" max="1339" width="4.42578125" style="1" bestFit="1" customWidth="1"/>
    <col min="1340" max="1340" width="5" style="1" bestFit="1" customWidth="1"/>
    <col min="1341" max="1341" width="4.42578125" style="1" bestFit="1" customWidth="1"/>
    <col min="1342" max="1342" width="4" style="1" bestFit="1" customWidth="1"/>
    <col min="1343" max="1344" width="4.7109375" style="1" bestFit="1" customWidth="1"/>
    <col min="1345" max="1345" width="4.28515625" style="1" bestFit="1" customWidth="1"/>
    <col min="1346" max="1347" width="4.7109375" style="1" bestFit="1" customWidth="1"/>
    <col min="1348" max="1348" width="4.5703125" style="1" bestFit="1" customWidth="1"/>
    <col min="1349" max="1349" width="4.85546875" style="1" bestFit="1" customWidth="1"/>
    <col min="1350" max="1350" width="5" style="1" bestFit="1" customWidth="1"/>
    <col min="1351" max="1351" width="4.5703125" style="1" bestFit="1" customWidth="1"/>
    <col min="1352" max="1352" width="5.140625" style="1" bestFit="1" customWidth="1"/>
    <col min="1353" max="1353" width="4.5703125" style="1" bestFit="1" customWidth="1"/>
    <col min="1354" max="1354" width="4.140625" style="1" bestFit="1" customWidth="1"/>
    <col min="1355" max="1356" width="4.85546875" style="1" bestFit="1" customWidth="1"/>
    <col min="1357" max="1357" width="4.42578125" style="1" bestFit="1" customWidth="1"/>
    <col min="1358" max="1359" width="4.85546875" style="1" bestFit="1" customWidth="1"/>
    <col min="1360" max="1371" width="2.42578125" style="1" customWidth="1"/>
    <col min="1372" max="1536" width="9.140625" style="1"/>
    <col min="1537" max="1537" width="4.5703125" style="1" customWidth="1"/>
    <col min="1538" max="1538" width="14.28515625" style="1" customWidth="1"/>
    <col min="1539" max="1539" width="5.28515625" style="1" customWidth="1"/>
    <col min="1540" max="1540" width="4.7109375" style="1" customWidth="1"/>
    <col min="1541" max="1541" width="11.5703125" style="1" customWidth="1"/>
    <col min="1542" max="1542" width="4.7109375" style="1" customWidth="1"/>
    <col min="1543" max="1543" width="4.42578125" style="1" customWidth="1"/>
    <col min="1544" max="1544" width="6" style="1" customWidth="1"/>
    <col min="1545" max="1545" width="5.42578125" style="1" customWidth="1"/>
    <col min="1546" max="1546" width="6.5703125" style="1" customWidth="1"/>
    <col min="1547" max="1547" width="6.140625" style="1" customWidth="1"/>
    <col min="1548" max="1554" width="4.140625" style="1" customWidth="1"/>
    <col min="1555" max="1561" width="4.28515625" style="1" customWidth="1"/>
    <col min="1562" max="1563" width="6" style="1" customWidth="1"/>
    <col min="1564" max="1564" width="5.42578125" style="1" customWidth="1"/>
    <col min="1565" max="1565" width="6" style="1" customWidth="1"/>
    <col min="1566" max="1567" width="5.42578125" style="1" customWidth="1"/>
    <col min="1568" max="1568" width="5.7109375" style="1" customWidth="1"/>
    <col min="1569" max="1569" width="5.140625" style="1" customWidth="1"/>
    <col min="1570" max="1570" width="3.5703125" style="1" customWidth="1"/>
    <col min="1571" max="1571" width="3.140625" style="1" bestFit="1" customWidth="1"/>
    <col min="1572" max="1589" width="0" style="1" hidden="1" customWidth="1"/>
    <col min="1590" max="1590" width="5.28515625" style="1" bestFit="1" customWidth="1"/>
    <col min="1591" max="1591" width="5.140625" style="1" bestFit="1" customWidth="1"/>
    <col min="1592" max="1592" width="4.42578125" style="1" bestFit="1" customWidth="1"/>
    <col min="1593" max="1593" width="4.7109375" style="1" bestFit="1" customWidth="1"/>
    <col min="1594" max="1594" width="4.85546875" style="1" bestFit="1" customWidth="1"/>
    <col min="1595" max="1595" width="4.42578125" style="1" bestFit="1" customWidth="1"/>
    <col min="1596" max="1596" width="5" style="1" bestFit="1" customWidth="1"/>
    <col min="1597" max="1597" width="4.42578125" style="1" bestFit="1" customWidth="1"/>
    <col min="1598" max="1598" width="4" style="1" bestFit="1" customWidth="1"/>
    <col min="1599" max="1600" width="4.7109375" style="1" bestFit="1" customWidth="1"/>
    <col min="1601" max="1601" width="4.28515625" style="1" bestFit="1" customWidth="1"/>
    <col min="1602" max="1603" width="4.7109375" style="1" bestFit="1" customWidth="1"/>
    <col min="1604" max="1604" width="4.5703125" style="1" bestFit="1" customWidth="1"/>
    <col min="1605" max="1605" width="4.85546875" style="1" bestFit="1" customWidth="1"/>
    <col min="1606" max="1606" width="5" style="1" bestFit="1" customWidth="1"/>
    <col min="1607" max="1607" width="4.5703125" style="1" bestFit="1" customWidth="1"/>
    <col min="1608" max="1608" width="5.140625" style="1" bestFit="1" customWidth="1"/>
    <col min="1609" max="1609" width="4.5703125" style="1" bestFit="1" customWidth="1"/>
    <col min="1610" max="1610" width="4.140625" style="1" bestFit="1" customWidth="1"/>
    <col min="1611" max="1612" width="4.85546875" style="1" bestFit="1" customWidth="1"/>
    <col min="1613" max="1613" width="4.42578125" style="1" bestFit="1" customWidth="1"/>
    <col min="1614" max="1615" width="4.85546875" style="1" bestFit="1" customWidth="1"/>
    <col min="1616" max="1627" width="2.42578125" style="1" customWidth="1"/>
    <col min="1628" max="1792" width="9.140625" style="1"/>
    <col min="1793" max="1793" width="4.5703125" style="1" customWidth="1"/>
    <col min="1794" max="1794" width="14.28515625" style="1" customWidth="1"/>
    <col min="1795" max="1795" width="5.28515625" style="1" customWidth="1"/>
    <col min="1796" max="1796" width="4.7109375" style="1" customWidth="1"/>
    <col min="1797" max="1797" width="11.5703125" style="1" customWidth="1"/>
    <col min="1798" max="1798" width="4.7109375" style="1" customWidth="1"/>
    <col min="1799" max="1799" width="4.42578125" style="1" customWidth="1"/>
    <col min="1800" max="1800" width="6" style="1" customWidth="1"/>
    <col min="1801" max="1801" width="5.42578125" style="1" customWidth="1"/>
    <col min="1802" max="1802" width="6.5703125" style="1" customWidth="1"/>
    <col min="1803" max="1803" width="6.140625" style="1" customWidth="1"/>
    <col min="1804" max="1810" width="4.140625" style="1" customWidth="1"/>
    <col min="1811" max="1817" width="4.28515625" style="1" customWidth="1"/>
    <col min="1818" max="1819" width="6" style="1" customWidth="1"/>
    <col min="1820" max="1820" width="5.42578125" style="1" customWidth="1"/>
    <col min="1821" max="1821" width="6" style="1" customWidth="1"/>
    <col min="1822" max="1823" width="5.42578125" style="1" customWidth="1"/>
    <col min="1824" max="1824" width="5.7109375" style="1" customWidth="1"/>
    <col min="1825" max="1825" width="5.140625" style="1" customWidth="1"/>
    <col min="1826" max="1826" width="3.5703125" style="1" customWidth="1"/>
    <col min="1827" max="1827" width="3.140625" style="1" bestFit="1" customWidth="1"/>
    <col min="1828" max="1845" width="0" style="1" hidden="1" customWidth="1"/>
    <col min="1846" max="1846" width="5.28515625" style="1" bestFit="1" customWidth="1"/>
    <col min="1847" max="1847" width="5.140625" style="1" bestFit="1" customWidth="1"/>
    <col min="1848" max="1848" width="4.42578125" style="1" bestFit="1" customWidth="1"/>
    <col min="1849" max="1849" width="4.7109375" style="1" bestFit="1" customWidth="1"/>
    <col min="1850" max="1850" width="4.85546875" style="1" bestFit="1" customWidth="1"/>
    <col min="1851" max="1851" width="4.42578125" style="1" bestFit="1" customWidth="1"/>
    <col min="1852" max="1852" width="5" style="1" bestFit="1" customWidth="1"/>
    <col min="1853" max="1853" width="4.42578125" style="1" bestFit="1" customWidth="1"/>
    <col min="1854" max="1854" width="4" style="1" bestFit="1" customWidth="1"/>
    <col min="1855" max="1856" width="4.7109375" style="1" bestFit="1" customWidth="1"/>
    <col min="1857" max="1857" width="4.28515625" style="1" bestFit="1" customWidth="1"/>
    <col min="1858" max="1859" width="4.7109375" style="1" bestFit="1" customWidth="1"/>
    <col min="1860" max="1860" width="4.5703125" style="1" bestFit="1" customWidth="1"/>
    <col min="1861" max="1861" width="4.85546875" style="1" bestFit="1" customWidth="1"/>
    <col min="1862" max="1862" width="5" style="1" bestFit="1" customWidth="1"/>
    <col min="1863" max="1863" width="4.5703125" style="1" bestFit="1" customWidth="1"/>
    <col min="1864" max="1864" width="5.140625" style="1" bestFit="1" customWidth="1"/>
    <col min="1865" max="1865" width="4.5703125" style="1" bestFit="1" customWidth="1"/>
    <col min="1866" max="1866" width="4.140625" style="1" bestFit="1" customWidth="1"/>
    <col min="1867" max="1868" width="4.85546875" style="1" bestFit="1" customWidth="1"/>
    <col min="1869" max="1869" width="4.42578125" style="1" bestFit="1" customWidth="1"/>
    <col min="1870" max="1871" width="4.85546875" style="1" bestFit="1" customWidth="1"/>
    <col min="1872" max="1883" width="2.42578125" style="1" customWidth="1"/>
    <col min="1884" max="2048" width="9.140625" style="1"/>
    <col min="2049" max="2049" width="4.5703125" style="1" customWidth="1"/>
    <col min="2050" max="2050" width="14.28515625" style="1" customWidth="1"/>
    <col min="2051" max="2051" width="5.28515625" style="1" customWidth="1"/>
    <col min="2052" max="2052" width="4.7109375" style="1" customWidth="1"/>
    <col min="2053" max="2053" width="11.5703125" style="1" customWidth="1"/>
    <col min="2054" max="2054" width="4.7109375" style="1" customWidth="1"/>
    <col min="2055" max="2055" width="4.42578125" style="1" customWidth="1"/>
    <col min="2056" max="2056" width="6" style="1" customWidth="1"/>
    <col min="2057" max="2057" width="5.42578125" style="1" customWidth="1"/>
    <col min="2058" max="2058" width="6.5703125" style="1" customWidth="1"/>
    <col min="2059" max="2059" width="6.140625" style="1" customWidth="1"/>
    <col min="2060" max="2066" width="4.140625" style="1" customWidth="1"/>
    <col min="2067" max="2073" width="4.28515625" style="1" customWidth="1"/>
    <col min="2074" max="2075" width="6" style="1" customWidth="1"/>
    <col min="2076" max="2076" width="5.42578125" style="1" customWidth="1"/>
    <col min="2077" max="2077" width="6" style="1" customWidth="1"/>
    <col min="2078" max="2079" width="5.42578125" style="1" customWidth="1"/>
    <col min="2080" max="2080" width="5.7109375" style="1" customWidth="1"/>
    <col min="2081" max="2081" width="5.140625" style="1" customWidth="1"/>
    <col min="2082" max="2082" width="3.5703125" style="1" customWidth="1"/>
    <col min="2083" max="2083" width="3.140625" style="1" bestFit="1" customWidth="1"/>
    <col min="2084" max="2101" width="0" style="1" hidden="1" customWidth="1"/>
    <col min="2102" max="2102" width="5.28515625" style="1" bestFit="1" customWidth="1"/>
    <col min="2103" max="2103" width="5.140625" style="1" bestFit="1" customWidth="1"/>
    <col min="2104" max="2104" width="4.42578125" style="1" bestFit="1" customWidth="1"/>
    <col min="2105" max="2105" width="4.7109375" style="1" bestFit="1" customWidth="1"/>
    <col min="2106" max="2106" width="4.85546875" style="1" bestFit="1" customWidth="1"/>
    <col min="2107" max="2107" width="4.42578125" style="1" bestFit="1" customWidth="1"/>
    <col min="2108" max="2108" width="5" style="1" bestFit="1" customWidth="1"/>
    <col min="2109" max="2109" width="4.42578125" style="1" bestFit="1" customWidth="1"/>
    <col min="2110" max="2110" width="4" style="1" bestFit="1" customWidth="1"/>
    <col min="2111" max="2112" width="4.7109375" style="1" bestFit="1" customWidth="1"/>
    <col min="2113" max="2113" width="4.28515625" style="1" bestFit="1" customWidth="1"/>
    <col min="2114" max="2115" width="4.7109375" style="1" bestFit="1" customWidth="1"/>
    <col min="2116" max="2116" width="4.5703125" style="1" bestFit="1" customWidth="1"/>
    <col min="2117" max="2117" width="4.85546875" style="1" bestFit="1" customWidth="1"/>
    <col min="2118" max="2118" width="5" style="1" bestFit="1" customWidth="1"/>
    <col min="2119" max="2119" width="4.5703125" style="1" bestFit="1" customWidth="1"/>
    <col min="2120" max="2120" width="5.140625" style="1" bestFit="1" customWidth="1"/>
    <col min="2121" max="2121" width="4.5703125" style="1" bestFit="1" customWidth="1"/>
    <col min="2122" max="2122" width="4.140625" style="1" bestFit="1" customWidth="1"/>
    <col min="2123" max="2124" width="4.85546875" style="1" bestFit="1" customWidth="1"/>
    <col min="2125" max="2125" width="4.42578125" style="1" bestFit="1" customWidth="1"/>
    <col min="2126" max="2127" width="4.85546875" style="1" bestFit="1" customWidth="1"/>
    <col min="2128" max="2139" width="2.42578125" style="1" customWidth="1"/>
    <col min="2140" max="2304" width="9.140625" style="1"/>
    <col min="2305" max="2305" width="4.5703125" style="1" customWidth="1"/>
    <col min="2306" max="2306" width="14.28515625" style="1" customWidth="1"/>
    <col min="2307" max="2307" width="5.28515625" style="1" customWidth="1"/>
    <col min="2308" max="2308" width="4.7109375" style="1" customWidth="1"/>
    <col min="2309" max="2309" width="11.5703125" style="1" customWidth="1"/>
    <col min="2310" max="2310" width="4.7109375" style="1" customWidth="1"/>
    <col min="2311" max="2311" width="4.42578125" style="1" customWidth="1"/>
    <col min="2312" max="2312" width="6" style="1" customWidth="1"/>
    <col min="2313" max="2313" width="5.42578125" style="1" customWidth="1"/>
    <col min="2314" max="2314" width="6.5703125" style="1" customWidth="1"/>
    <col min="2315" max="2315" width="6.140625" style="1" customWidth="1"/>
    <col min="2316" max="2322" width="4.140625" style="1" customWidth="1"/>
    <col min="2323" max="2329" width="4.28515625" style="1" customWidth="1"/>
    <col min="2330" max="2331" width="6" style="1" customWidth="1"/>
    <col min="2332" max="2332" width="5.42578125" style="1" customWidth="1"/>
    <col min="2333" max="2333" width="6" style="1" customWidth="1"/>
    <col min="2334" max="2335" width="5.42578125" style="1" customWidth="1"/>
    <col min="2336" max="2336" width="5.7109375" style="1" customWidth="1"/>
    <col min="2337" max="2337" width="5.140625" style="1" customWidth="1"/>
    <col min="2338" max="2338" width="3.5703125" style="1" customWidth="1"/>
    <col min="2339" max="2339" width="3.140625" style="1" bestFit="1" customWidth="1"/>
    <col min="2340" max="2357" width="0" style="1" hidden="1" customWidth="1"/>
    <col min="2358" max="2358" width="5.28515625" style="1" bestFit="1" customWidth="1"/>
    <col min="2359" max="2359" width="5.140625" style="1" bestFit="1" customWidth="1"/>
    <col min="2360" max="2360" width="4.42578125" style="1" bestFit="1" customWidth="1"/>
    <col min="2361" max="2361" width="4.7109375" style="1" bestFit="1" customWidth="1"/>
    <col min="2362" max="2362" width="4.85546875" style="1" bestFit="1" customWidth="1"/>
    <col min="2363" max="2363" width="4.42578125" style="1" bestFit="1" customWidth="1"/>
    <col min="2364" max="2364" width="5" style="1" bestFit="1" customWidth="1"/>
    <col min="2365" max="2365" width="4.42578125" style="1" bestFit="1" customWidth="1"/>
    <col min="2366" max="2366" width="4" style="1" bestFit="1" customWidth="1"/>
    <col min="2367" max="2368" width="4.7109375" style="1" bestFit="1" customWidth="1"/>
    <col min="2369" max="2369" width="4.28515625" style="1" bestFit="1" customWidth="1"/>
    <col min="2370" max="2371" width="4.7109375" style="1" bestFit="1" customWidth="1"/>
    <col min="2372" max="2372" width="4.5703125" style="1" bestFit="1" customWidth="1"/>
    <col min="2373" max="2373" width="4.85546875" style="1" bestFit="1" customWidth="1"/>
    <col min="2374" max="2374" width="5" style="1" bestFit="1" customWidth="1"/>
    <col min="2375" max="2375" width="4.5703125" style="1" bestFit="1" customWidth="1"/>
    <col min="2376" max="2376" width="5.140625" style="1" bestFit="1" customWidth="1"/>
    <col min="2377" max="2377" width="4.5703125" style="1" bestFit="1" customWidth="1"/>
    <col min="2378" max="2378" width="4.140625" style="1" bestFit="1" customWidth="1"/>
    <col min="2379" max="2380" width="4.85546875" style="1" bestFit="1" customWidth="1"/>
    <col min="2381" max="2381" width="4.42578125" style="1" bestFit="1" customWidth="1"/>
    <col min="2382" max="2383" width="4.85546875" style="1" bestFit="1" customWidth="1"/>
    <col min="2384" max="2395" width="2.42578125" style="1" customWidth="1"/>
    <col min="2396" max="2560" width="9.140625" style="1"/>
    <col min="2561" max="2561" width="4.5703125" style="1" customWidth="1"/>
    <col min="2562" max="2562" width="14.28515625" style="1" customWidth="1"/>
    <col min="2563" max="2563" width="5.28515625" style="1" customWidth="1"/>
    <col min="2564" max="2564" width="4.7109375" style="1" customWidth="1"/>
    <col min="2565" max="2565" width="11.5703125" style="1" customWidth="1"/>
    <col min="2566" max="2566" width="4.7109375" style="1" customWidth="1"/>
    <col min="2567" max="2567" width="4.42578125" style="1" customWidth="1"/>
    <col min="2568" max="2568" width="6" style="1" customWidth="1"/>
    <col min="2569" max="2569" width="5.42578125" style="1" customWidth="1"/>
    <col min="2570" max="2570" width="6.5703125" style="1" customWidth="1"/>
    <col min="2571" max="2571" width="6.140625" style="1" customWidth="1"/>
    <col min="2572" max="2578" width="4.140625" style="1" customWidth="1"/>
    <col min="2579" max="2585" width="4.28515625" style="1" customWidth="1"/>
    <col min="2586" max="2587" width="6" style="1" customWidth="1"/>
    <col min="2588" max="2588" width="5.42578125" style="1" customWidth="1"/>
    <col min="2589" max="2589" width="6" style="1" customWidth="1"/>
    <col min="2590" max="2591" width="5.42578125" style="1" customWidth="1"/>
    <col min="2592" max="2592" width="5.7109375" style="1" customWidth="1"/>
    <col min="2593" max="2593" width="5.140625" style="1" customWidth="1"/>
    <col min="2594" max="2594" width="3.5703125" style="1" customWidth="1"/>
    <col min="2595" max="2595" width="3.140625" style="1" bestFit="1" customWidth="1"/>
    <col min="2596" max="2613" width="0" style="1" hidden="1" customWidth="1"/>
    <col min="2614" max="2614" width="5.28515625" style="1" bestFit="1" customWidth="1"/>
    <col min="2615" max="2615" width="5.140625" style="1" bestFit="1" customWidth="1"/>
    <col min="2616" max="2616" width="4.42578125" style="1" bestFit="1" customWidth="1"/>
    <col min="2617" max="2617" width="4.7109375" style="1" bestFit="1" customWidth="1"/>
    <col min="2618" max="2618" width="4.85546875" style="1" bestFit="1" customWidth="1"/>
    <col min="2619" max="2619" width="4.42578125" style="1" bestFit="1" customWidth="1"/>
    <col min="2620" max="2620" width="5" style="1" bestFit="1" customWidth="1"/>
    <col min="2621" max="2621" width="4.42578125" style="1" bestFit="1" customWidth="1"/>
    <col min="2622" max="2622" width="4" style="1" bestFit="1" customWidth="1"/>
    <col min="2623" max="2624" width="4.7109375" style="1" bestFit="1" customWidth="1"/>
    <col min="2625" max="2625" width="4.28515625" style="1" bestFit="1" customWidth="1"/>
    <col min="2626" max="2627" width="4.7109375" style="1" bestFit="1" customWidth="1"/>
    <col min="2628" max="2628" width="4.5703125" style="1" bestFit="1" customWidth="1"/>
    <col min="2629" max="2629" width="4.85546875" style="1" bestFit="1" customWidth="1"/>
    <col min="2630" max="2630" width="5" style="1" bestFit="1" customWidth="1"/>
    <col min="2631" max="2631" width="4.5703125" style="1" bestFit="1" customWidth="1"/>
    <col min="2632" max="2632" width="5.140625" style="1" bestFit="1" customWidth="1"/>
    <col min="2633" max="2633" width="4.5703125" style="1" bestFit="1" customWidth="1"/>
    <col min="2634" max="2634" width="4.140625" style="1" bestFit="1" customWidth="1"/>
    <col min="2635" max="2636" width="4.85546875" style="1" bestFit="1" customWidth="1"/>
    <col min="2637" max="2637" width="4.42578125" style="1" bestFit="1" customWidth="1"/>
    <col min="2638" max="2639" width="4.85546875" style="1" bestFit="1" customWidth="1"/>
    <col min="2640" max="2651" width="2.42578125" style="1" customWidth="1"/>
    <col min="2652" max="2816" width="9.140625" style="1"/>
    <col min="2817" max="2817" width="4.5703125" style="1" customWidth="1"/>
    <col min="2818" max="2818" width="14.28515625" style="1" customWidth="1"/>
    <col min="2819" max="2819" width="5.28515625" style="1" customWidth="1"/>
    <col min="2820" max="2820" width="4.7109375" style="1" customWidth="1"/>
    <col min="2821" max="2821" width="11.5703125" style="1" customWidth="1"/>
    <col min="2822" max="2822" width="4.7109375" style="1" customWidth="1"/>
    <col min="2823" max="2823" width="4.42578125" style="1" customWidth="1"/>
    <col min="2824" max="2824" width="6" style="1" customWidth="1"/>
    <col min="2825" max="2825" width="5.42578125" style="1" customWidth="1"/>
    <col min="2826" max="2826" width="6.5703125" style="1" customWidth="1"/>
    <col min="2827" max="2827" width="6.140625" style="1" customWidth="1"/>
    <col min="2828" max="2834" width="4.140625" style="1" customWidth="1"/>
    <col min="2835" max="2841" width="4.28515625" style="1" customWidth="1"/>
    <col min="2842" max="2843" width="6" style="1" customWidth="1"/>
    <col min="2844" max="2844" width="5.42578125" style="1" customWidth="1"/>
    <col min="2845" max="2845" width="6" style="1" customWidth="1"/>
    <col min="2846" max="2847" width="5.42578125" style="1" customWidth="1"/>
    <col min="2848" max="2848" width="5.7109375" style="1" customWidth="1"/>
    <col min="2849" max="2849" width="5.140625" style="1" customWidth="1"/>
    <col min="2850" max="2850" width="3.5703125" style="1" customWidth="1"/>
    <col min="2851" max="2851" width="3.140625" style="1" bestFit="1" customWidth="1"/>
    <col min="2852" max="2869" width="0" style="1" hidden="1" customWidth="1"/>
    <col min="2870" max="2870" width="5.28515625" style="1" bestFit="1" customWidth="1"/>
    <col min="2871" max="2871" width="5.140625" style="1" bestFit="1" customWidth="1"/>
    <col min="2872" max="2872" width="4.42578125" style="1" bestFit="1" customWidth="1"/>
    <col min="2873" max="2873" width="4.7109375" style="1" bestFit="1" customWidth="1"/>
    <col min="2874" max="2874" width="4.85546875" style="1" bestFit="1" customWidth="1"/>
    <col min="2875" max="2875" width="4.42578125" style="1" bestFit="1" customWidth="1"/>
    <col min="2876" max="2876" width="5" style="1" bestFit="1" customWidth="1"/>
    <col min="2877" max="2877" width="4.42578125" style="1" bestFit="1" customWidth="1"/>
    <col min="2878" max="2878" width="4" style="1" bestFit="1" customWidth="1"/>
    <col min="2879" max="2880" width="4.7109375" style="1" bestFit="1" customWidth="1"/>
    <col min="2881" max="2881" width="4.28515625" style="1" bestFit="1" customWidth="1"/>
    <col min="2882" max="2883" width="4.7109375" style="1" bestFit="1" customWidth="1"/>
    <col min="2884" max="2884" width="4.5703125" style="1" bestFit="1" customWidth="1"/>
    <col min="2885" max="2885" width="4.85546875" style="1" bestFit="1" customWidth="1"/>
    <col min="2886" max="2886" width="5" style="1" bestFit="1" customWidth="1"/>
    <col min="2887" max="2887" width="4.5703125" style="1" bestFit="1" customWidth="1"/>
    <col min="2888" max="2888" width="5.140625" style="1" bestFit="1" customWidth="1"/>
    <col min="2889" max="2889" width="4.5703125" style="1" bestFit="1" customWidth="1"/>
    <col min="2890" max="2890" width="4.140625" style="1" bestFit="1" customWidth="1"/>
    <col min="2891" max="2892" width="4.85546875" style="1" bestFit="1" customWidth="1"/>
    <col min="2893" max="2893" width="4.42578125" style="1" bestFit="1" customWidth="1"/>
    <col min="2894" max="2895" width="4.85546875" style="1" bestFit="1" customWidth="1"/>
    <col min="2896" max="2907" width="2.42578125" style="1" customWidth="1"/>
    <col min="2908" max="3072" width="9.140625" style="1"/>
    <col min="3073" max="3073" width="4.5703125" style="1" customWidth="1"/>
    <col min="3074" max="3074" width="14.28515625" style="1" customWidth="1"/>
    <col min="3075" max="3075" width="5.28515625" style="1" customWidth="1"/>
    <col min="3076" max="3076" width="4.7109375" style="1" customWidth="1"/>
    <col min="3077" max="3077" width="11.5703125" style="1" customWidth="1"/>
    <col min="3078" max="3078" width="4.7109375" style="1" customWidth="1"/>
    <col min="3079" max="3079" width="4.42578125" style="1" customWidth="1"/>
    <col min="3080" max="3080" width="6" style="1" customWidth="1"/>
    <col min="3081" max="3081" width="5.42578125" style="1" customWidth="1"/>
    <col min="3082" max="3082" width="6.5703125" style="1" customWidth="1"/>
    <col min="3083" max="3083" width="6.140625" style="1" customWidth="1"/>
    <col min="3084" max="3090" width="4.140625" style="1" customWidth="1"/>
    <col min="3091" max="3097" width="4.28515625" style="1" customWidth="1"/>
    <col min="3098" max="3099" width="6" style="1" customWidth="1"/>
    <col min="3100" max="3100" width="5.42578125" style="1" customWidth="1"/>
    <col min="3101" max="3101" width="6" style="1" customWidth="1"/>
    <col min="3102" max="3103" width="5.42578125" style="1" customWidth="1"/>
    <col min="3104" max="3104" width="5.7109375" style="1" customWidth="1"/>
    <col min="3105" max="3105" width="5.140625" style="1" customWidth="1"/>
    <col min="3106" max="3106" width="3.5703125" style="1" customWidth="1"/>
    <col min="3107" max="3107" width="3.140625" style="1" bestFit="1" customWidth="1"/>
    <col min="3108" max="3125" width="0" style="1" hidden="1" customWidth="1"/>
    <col min="3126" max="3126" width="5.28515625" style="1" bestFit="1" customWidth="1"/>
    <col min="3127" max="3127" width="5.140625" style="1" bestFit="1" customWidth="1"/>
    <col min="3128" max="3128" width="4.42578125" style="1" bestFit="1" customWidth="1"/>
    <col min="3129" max="3129" width="4.7109375" style="1" bestFit="1" customWidth="1"/>
    <col min="3130" max="3130" width="4.85546875" style="1" bestFit="1" customWidth="1"/>
    <col min="3131" max="3131" width="4.42578125" style="1" bestFit="1" customWidth="1"/>
    <col min="3132" max="3132" width="5" style="1" bestFit="1" customWidth="1"/>
    <col min="3133" max="3133" width="4.42578125" style="1" bestFit="1" customWidth="1"/>
    <col min="3134" max="3134" width="4" style="1" bestFit="1" customWidth="1"/>
    <col min="3135" max="3136" width="4.7109375" style="1" bestFit="1" customWidth="1"/>
    <col min="3137" max="3137" width="4.28515625" style="1" bestFit="1" customWidth="1"/>
    <col min="3138" max="3139" width="4.7109375" style="1" bestFit="1" customWidth="1"/>
    <col min="3140" max="3140" width="4.5703125" style="1" bestFit="1" customWidth="1"/>
    <col min="3141" max="3141" width="4.85546875" style="1" bestFit="1" customWidth="1"/>
    <col min="3142" max="3142" width="5" style="1" bestFit="1" customWidth="1"/>
    <col min="3143" max="3143" width="4.5703125" style="1" bestFit="1" customWidth="1"/>
    <col min="3144" max="3144" width="5.140625" style="1" bestFit="1" customWidth="1"/>
    <col min="3145" max="3145" width="4.5703125" style="1" bestFit="1" customWidth="1"/>
    <col min="3146" max="3146" width="4.140625" style="1" bestFit="1" customWidth="1"/>
    <col min="3147" max="3148" width="4.85546875" style="1" bestFit="1" customWidth="1"/>
    <col min="3149" max="3149" width="4.42578125" style="1" bestFit="1" customWidth="1"/>
    <col min="3150" max="3151" width="4.85546875" style="1" bestFit="1" customWidth="1"/>
    <col min="3152" max="3163" width="2.42578125" style="1" customWidth="1"/>
    <col min="3164" max="3328" width="9.140625" style="1"/>
    <col min="3329" max="3329" width="4.5703125" style="1" customWidth="1"/>
    <col min="3330" max="3330" width="14.28515625" style="1" customWidth="1"/>
    <col min="3331" max="3331" width="5.28515625" style="1" customWidth="1"/>
    <col min="3332" max="3332" width="4.7109375" style="1" customWidth="1"/>
    <col min="3333" max="3333" width="11.5703125" style="1" customWidth="1"/>
    <col min="3334" max="3334" width="4.7109375" style="1" customWidth="1"/>
    <col min="3335" max="3335" width="4.42578125" style="1" customWidth="1"/>
    <col min="3336" max="3336" width="6" style="1" customWidth="1"/>
    <col min="3337" max="3337" width="5.42578125" style="1" customWidth="1"/>
    <col min="3338" max="3338" width="6.5703125" style="1" customWidth="1"/>
    <col min="3339" max="3339" width="6.140625" style="1" customWidth="1"/>
    <col min="3340" max="3346" width="4.140625" style="1" customWidth="1"/>
    <col min="3347" max="3353" width="4.28515625" style="1" customWidth="1"/>
    <col min="3354" max="3355" width="6" style="1" customWidth="1"/>
    <col min="3356" max="3356" width="5.42578125" style="1" customWidth="1"/>
    <col min="3357" max="3357" width="6" style="1" customWidth="1"/>
    <col min="3358" max="3359" width="5.42578125" style="1" customWidth="1"/>
    <col min="3360" max="3360" width="5.7109375" style="1" customWidth="1"/>
    <col min="3361" max="3361" width="5.140625" style="1" customWidth="1"/>
    <col min="3362" max="3362" width="3.5703125" style="1" customWidth="1"/>
    <col min="3363" max="3363" width="3.140625" style="1" bestFit="1" customWidth="1"/>
    <col min="3364" max="3381" width="0" style="1" hidden="1" customWidth="1"/>
    <col min="3382" max="3382" width="5.28515625" style="1" bestFit="1" customWidth="1"/>
    <col min="3383" max="3383" width="5.140625" style="1" bestFit="1" customWidth="1"/>
    <col min="3384" max="3384" width="4.42578125" style="1" bestFit="1" customWidth="1"/>
    <col min="3385" max="3385" width="4.7109375" style="1" bestFit="1" customWidth="1"/>
    <col min="3386" max="3386" width="4.85546875" style="1" bestFit="1" customWidth="1"/>
    <col min="3387" max="3387" width="4.42578125" style="1" bestFit="1" customWidth="1"/>
    <col min="3388" max="3388" width="5" style="1" bestFit="1" customWidth="1"/>
    <col min="3389" max="3389" width="4.42578125" style="1" bestFit="1" customWidth="1"/>
    <col min="3390" max="3390" width="4" style="1" bestFit="1" customWidth="1"/>
    <col min="3391" max="3392" width="4.7109375" style="1" bestFit="1" customWidth="1"/>
    <col min="3393" max="3393" width="4.28515625" style="1" bestFit="1" customWidth="1"/>
    <col min="3394" max="3395" width="4.7109375" style="1" bestFit="1" customWidth="1"/>
    <col min="3396" max="3396" width="4.5703125" style="1" bestFit="1" customWidth="1"/>
    <col min="3397" max="3397" width="4.85546875" style="1" bestFit="1" customWidth="1"/>
    <col min="3398" max="3398" width="5" style="1" bestFit="1" customWidth="1"/>
    <col min="3399" max="3399" width="4.5703125" style="1" bestFit="1" customWidth="1"/>
    <col min="3400" max="3400" width="5.140625" style="1" bestFit="1" customWidth="1"/>
    <col min="3401" max="3401" width="4.5703125" style="1" bestFit="1" customWidth="1"/>
    <col min="3402" max="3402" width="4.140625" style="1" bestFit="1" customWidth="1"/>
    <col min="3403" max="3404" width="4.85546875" style="1" bestFit="1" customWidth="1"/>
    <col min="3405" max="3405" width="4.42578125" style="1" bestFit="1" customWidth="1"/>
    <col min="3406" max="3407" width="4.85546875" style="1" bestFit="1" customWidth="1"/>
    <col min="3408" max="3419" width="2.42578125" style="1" customWidth="1"/>
    <col min="3420" max="3584" width="9.140625" style="1"/>
    <col min="3585" max="3585" width="4.5703125" style="1" customWidth="1"/>
    <col min="3586" max="3586" width="14.28515625" style="1" customWidth="1"/>
    <col min="3587" max="3587" width="5.28515625" style="1" customWidth="1"/>
    <col min="3588" max="3588" width="4.7109375" style="1" customWidth="1"/>
    <col min="3589" max="3589" width="11.5703125" style="1" customWidth="1"/>
    <col min="3590" max="3590" width="4.7109375" style="1" customWidth="1"/>
    <col min="3591" max="3591" width="4.42578125" style="1" customWidth="1"/>
    <col min="3592" max="3592" width="6" style="1" customWidth="1"/>
    <col min="3593" max="3593" width="5.42578125" style="1" customWidth="1"/>
    <col min="3594" max="3594" width="6.5703125" style="1" customWidth="1"/>
    <col min="3595" max="3595" width="6.140625" style="1" customWidth="1"/>
    <col min="3596" max="3602" width="4.140625" style="1" customWidth="1"/>
    <col min="3603" max="3609" width="4.28515625" style="1" customWidth="1"/>
    <col min="3610" max="3611" width="6" style="1" customWidth="1"/>
    <col min="3612" max="3612" width="5.42578125" style="1" customWidth="1"/>
    <col min="3613" max="3613" width="6" style="1" customWidth="1"/>
    <col min="3614" max="3615" width="5.42578125" style="1" customWidth="1"/>
    <col min="3616" max="3616" width="5.7109375" style="1" customWidth="1"/>
    <col min="3617" max="3617" width="5.140625" style="1" customWidth="1"/>
    <col min="3618" max="3618" width="3.5703125" style="1" customWidth="1"/>
    <col min="3619" max="3619" width="3.140625" style="1" bestFit="1" customWidth="1"/>
    <col min="3620" max="3637" width="0" style="1" hidden="1" customWidth="1"/>
    <col min="3638" max="3638" width="5.28515625" style="1" bestFit="1" customWidth="1"/>
    <col min="3639" max="3639" width="5.140625" style="1" bestFit="1" customWidth="1"/>
    <col min="3640" max="3640" width="4.42578125" style="1" bestFit="1" customWidth="1"/>
    <col min="3641" max="3641" width="4.7109375" style="1" bestFit="1" customWidth="1"/>
    <col min="3642" max="3642" width="4.85546875" style="1" bestFit="1" customWidth="1"/>
    <col min="3643" max="3643" width="4.42578125" style="1" bestFit="1" customWidth="1"/>
    <col min="3644" max="3644" width="5" style="1" bestFit="1" customWidth="1"/>
    <col min="3645" max="3645" width="4.42578125" style="1" bestFit="1" customWidth="1"/>
    <col min="3646" max="3646" width="4" style="1" bestFit="1" customWidth="1"/>
    <col min="3647" max="3648" width="4.7109375" style="1" bestFit="1" customWidth="1"/>
    <col min="3649" max="3649" width="4.28515625" style="1" bestFit="1" customWidth="1"/>
    <col min="3650" max="3651" width="4.7109375" style="1" bestFit="1" customWidth="1"/>
    <col min="3652" max="3652" width="4.5703125" style="1" bestFit="1" customWidth="1"/>
    <col min="3653" max="3653" width="4.85546875" style="1" bestFit="1" customWidth="1"/>
    <col min="3654" max="3654" width="5" style="1" bestFit="1" customWidth="1"/>
    <col min="3655" max="3655" width="4.5703125" style="1" bestFit="1" customWidth="1"/>
    <col min="3656" max="3656" width="5.140625" style="1" bestFit="1" customWidth="1"/>
    <col min="3657" max="3657" width="4.5703125" style="1" bestFit="1" customWidth="1"/>
    <col min="3658" max="3658" width="4.140625" style="1" bestFit="1" customWidth="1"/>
    <col min="3659" max="3660" width="4.85546875" style="1" bestFit="1" customWidth="1"/>
    <col min="3661" max="3661" width="4.42578125" style="1" bestFit="1" customWidth="1"/>
    <col min="3662" max="3663" width="4.85546875" style="1" bestFit="1" customWidth="1"/>
    <col min="3664" max="3675" width="2.42578125" style="1" customWidth="1"/>
    <col min="3676" max="3840" width="9.140625" style="1"/>
    <col min="3841" max="3841" width="4.5703125" style="1" customWidth="1"/>
    <col min="3842" max="3842" width="14.28515625" style="1" customWidth="1"/>
    <col min="3843" max="3843" width="5.28515625" style="1" customWidth="1"/>
    <col min="3844" max="3844" width="4.7109375" style="1" customWidth="1"/>
    <col min="3845" max="3845" width="11.5703125" style="1" customWidth="1"/>
    <col min="3846" max="3846" width="4.7109375" style="1" customWidth="1"/>
    <col min="3847" max="3847" width="4.42578125" style="1" customWidth="1"/>
    <col min="3848" max="3848" width="6" style="1" customWidth="1"/>
    <col min="3849" max="3849" width="5.42578125" style="1" customWidth="1"/>
    <col min="3850" max="3850" width="6.5703125" style="1" customWidth="1"/>
    <col min="3851" max="3851" width="6.140625" style="1" customWidth="1"/>
    <col min="3852" max="3858" width="4.140625" style="1" customWidth="1"/>
    <col min="3859" max="3865" width="4.28515625" style="1" customWidth="1"/>
    <col min="3866" max="3867" width="6" style="1" customWidth="1"/>
    <col min="3868" max="3868" width="5.42578125" style="1" customWidth="1"/>
    <col min="3869" max="3869" width="6" style="1" customWidth="1"/>
    <col min="3870" max="3871" width="5.42578125" style="1" customWidth="1"/>
    <col min="3872" max="3872" width="5.7109375" style="1" customWidth="1"/>
    <col min="3873" max="3873" width="5.140625" style="1" customWidth="1"/>
    <col min="3874" max="3874" width="3.5703125" style="1" customWidth="1"/>
    <col min="3875" max="3875" width="3.140625" style="1" bestFit="1" customWidth="1"/>
    <col min="3876" max="3893" width="0" style="1" hidden="1" customWidth="1"/>
    <col min="3894" max="3894" width="5.28515625" style="1" bestFit="1" customWidth="1"/>
    <col min="3895" max="3895" width="5.140625" style="1" bestFit="1" customWidth="1"/>
    <col min="3896" max="3896" width="4.42578125" style="1" bestFit="1" customWidth="1"/>
    <col min="3897" max="3897" width="4.7109375" style="1" bestFit="1" customWidth="1"/>
    <col min="3898" max="3898" width="4.85546875" style="1" bestFit="1" customWidth="1"/>
    <col min="3899" max="3899" width="4.42578125" style="1" bestFit="1" customWidth="1"/>
    <col min="3900" max="3900" width="5" style="1" bestFit="1" customWidth="1"/>
    <col min="3901" max="3901" width="4.42578125" style="1" bestFit="1" customWidth="1"/>
    <col min="3902" max="3902" width="4" style="1" bestFit="1" customWidth="1"/>
    <col min="3903" max="3904" width="4.7109375" style="1" bestFit="1" customWidth="1"/>
    <col min="3905" max="3905" width="4.28515625" style="1" bestFit="1" customWidth="1"/>
    <col min="3906" max="3907" width="4.7109375" style="1" bestFit="1" customWidth="1"/>
    <col min="3908" max="3908" width="4.5703125" style="1" bestFit="1" customWidth="1"/>
    <col min="3909" max="3909" width="4.85546875" style="1" bestFit="1" customWidth="1"/>
    <col min="3910" max="3910" width="5" style="1" bestFit="1" customWidth="1"/>
    <col min="3911" max="3911" width="4.5703125" style="1" bestFit="1" customWidth="1"/>
    <col min="3912" max="3912" width="5.140625" style="1" bestFit="1" customWidth="1"/>
    <col min="3913" max="3913" width="4.5703125" style="1" bestFit="1" customWidth="1"/>
    <col min="3914" max="3914" width="4.140625" style="1" bestFit="1" customWidth="1"/>
    <col min="3915" max="3916" width="4.85546875" style="1" bestFit="1" customWidth="1"/>
    <col min="3917" max="3917" width="4.42578125" style="1" bestFit="1" customWidth="1"/>
    <col min="3918" max="3919" width="4.85546875" style="1" bestFit="1" customWidth="1"/>
    <col min="3920" max="3931" width="2.42578125" style="1" customWidth="1"/>
    <col min="3932" max="4096" width="9.140625" style="1"/>
    <col min="4097" max="4097" width="4.5703125" style="1" customWidth="1"/>
    <col min="4098" max="4098" width="14.28515625" style="1" customWidth="1"/>
    <col min="4099" max="4099" width="5.28515625" style="1" customWidth="1"/>
    <col min="4100" max="4100" width="4.7109375" style="1" customWidth="1"/>
    <col min="4101" max="4101" width="11.5703125" style="1" customWidth="1"/>
    <col min="4102" max="4102" width="4.7109375" style="1" customWidth="1"/>
    <col min="4103" max="4103" width="4.42578125" style="1" customWidth="1"/>
    <col min="4104" max="4104" width="6" style="1" customWidth="1"/>
    <col min="4105" max="4105" width="5.42578125" style="1" customWidth="1"/>
    <col min="4106" max="4106" width="6.5703125" style="1" customWidth="1"/>
    <col min="4107" max="4107" width="6.140625" style="1" customWidth="1"/>
    <col min="4108" max="4114" width="4.140625" style="1" customWidth="1"/>
    <col min="4115" max="4121" width="4.28515625" style="1" customWidth="1"/>
    <col min="4122" max="4123" width="6" style="1" customWidth="1"/>
    <col min="4124" max="4124" width="5.42578125" style="1" customWidth="1"/>
    <col min="4125" max="4125" width="6" style="1" customWidth="1"/>
    <col min="4126" max="4127" width="5.42578125" style="1" customWidth="1"/>
    <col min="4128" max="4128" width="5.7109375" style="1" customWidth="1"/>
    <col min="4129" max="4129" width="5.140625" style="1" customWidth="1"/>
    <col min="4130" max="4130" width="3.5703125" style="1" customWidth="1"/>
    <col min="4131" max="4131" width="3.140625" style="1" bestFit="1" customWidth="1"/>
    <col min="4132" max="4149" width="0" style="1" hidden="1" customWidth="1"/>
    <col min="4150" max="4150" width="5.28515625" style="1" bestFit="1" customWidth="1"/>
    <col min="4151" max="4151" width="5.140625" style="1" bestFit="1" customWidth="1"/>
    <col min="4152" max="4152" width="4.42578125" style="1" bestFit="1" customWidth="1"/>
    <col min="4153" max="4153" width="4.7109375" style="1" bestFit="1" customWidth="1"/>
    <col min="4154" max="4154" width="4.85546875" style="1" bestFit="1" customWidth="1"/>
    <col min="4155" max="4155" width="4.42578125" style="1" bestFit="1" customWidth="1"/>
    <col min="4156" max="4156" width="5" style="1" bestFit="1" customWidth="1"/>
    <col min="4157" max="4157" width="4.42578125" style="1" bestFit="1" customWidth="1"/>
    <col min="4158" max="4158" width="4" style="1" bestFit="1" customWidth="1"/>
    <col min="4159" max="4160" width="4.7109375" style="1" bestFit="1" customWidth="1"/>
    <col min="4161" max="4161" width="4.28515625" style="1" bestFit="1" customWidth="1"/>
    <col min="4162" max="4163" width="4.7109375" style="1" bestFit="1" customWidth="1"/>
    <col min="4164" max="4164" width="4.5703125" style="1" bestFit="1" customWidth="1"/>
    <col min="4165" max="4165" width="4.85546875" style="1" bestFit="1" customWidth="1"/>
    <col min="4166" max="4166" width="5" style="1" bestFit="1" customWidth="1"/>
    <col min="4167" max="4167" width="4.5703125" style="1" bestFit="1" customWidth="1"/>
    <col min="4168" max="4168" width="5.140625" style="1" bestFit="1" customWidth="1"/>
    <col min="4169" max="4169" width="4.5703125" style="1" bestFit="1" customWidth="1"/>
    <col min="4170" max="4170" width="4.140625" style="1" bestFit="1" customWidth="1"/>
    <col min="4171" max="4172" width="4.85546875" style="1" bestFit="1" customWidth="1"/>
    <col min="4173" max="4173" width="4.42578125" style="1" bestFit="1" customWidth="1"/>
    <col min="4174" max="4175" width="4.85546875" style="1" bestFit="1" customWidth="1"/>
    <col min="4176" max="4187" width="2.42578125" style="1" customWidth="1"/>
    <col min="4188" max="4352" width="9.140625" style="1"/>
    <col min="4353" max="4353" width="4.5703125" style="1" customWidth="1"/>
    <col min="4354" max="4354" width="14.28515625" style="1" customWidth="1"/>
    <col min="4355" max="4355" width="5.28515625" style="1" customWidth="1"/>
    <col min="4356" max="4356" width="4.7109375" style="1" customWidth="1"/>
    <col min="4357" max="4357" width="11.5703125" style="1" customWidth="1"/>
    <col min="4358" max="4358" width="4.7109375" style="1" customWidth="1"/>
    <col min="4359" max="4359" width="4.42578125" style="1" customWidth="1"/>
    <col min="4360" max="4360" width="6" style="1" customWidth="1"/>
    <col min="4361" max="4361" width="5.42578125" style="1" customWidth="1"/>
    <col min="4362" max="4362" width="6.5703125" style="1" customWidth="1"/>
    <col min="4363" max="4363" width="6.140625" style="1" customWidth="1"/>
    <col min="4364" max="4370" width="4.140625" style="1" customWidth="1"/>
    <col min="4371" max="4377" width="4.28515625" style="1" customWidth="1"/>
    <col min="4378" max="4379" width="6" style="1" customWidth="1"/>
    <col min="4380" max="4380" width="5.42578125" style="1" customWidth="1"/>
    <col min="4381" max="4381" width="6" style="1" customWidth="1"/>
    <col min="4382" max="4383" width="5.42578125" style="1" customWidth="1"/>
    <col min="4384" max="4384" width="5.7109375" style="1" customWidth="1"/>
    <col min="4385" max="4385" width="5.140625" style="1" customWidth="1"/>
    <col min="4386" max="4386" width="3.5703125" style="1" customWidth="1"/>
    <col min="4387" max="4387" width="3.140625" style="1" bestFit="1" customWidth="1"/>
    <col min="4388" max="4405" width="0" style="1" hidden="1" customWidth="1"/>
    <col min="4406" max="4406" width="5.28515625" style="1" bestFit="1" customWidth="1"/>
    <col min="4407" max="4407" width="5.140625" style="1" bestFit="1" customWidth="1"/>
    <col min="4408" max="4408" width="4.42578125" style="1" bestFit="1" customWidth="1"/>
    <col min="4409" max="4409" width="4.7109375" style="1" bestFit="1" customWidth="1"/>
    <col min="4410" max="4410" width="4.85546875" style="1" bestFit="1" customWidth="1"/>
    <col min="4411" max="4411" width="4.42578125" style="1" bestFit="1" customWidth="1"/>
    <col min="4412" max="4412" width="5" style="1" bestFit="1" customWidth="1"/>
    <col min="4413" max="4413" width="4.42578125" style="1" bestFit="1" customWidth="1"/>
    <col min="4414" max="4414" width="4" style="1" bestFit="1" customWidth="1"/>
    <col min="4415" max="4416" width="4.7109375" style="1" bestFit="1" customWidth="1"/>
    <col min="4417" max="4417" width="4.28515625" style="1" bestFit="1" customWidth="1"/>
    <col min="4418" max="4419" width="4.7109375" style="1" bestFit="1" customWidth="1"/>
    <col min="4420" max="4420" width="4.5703125" style="1" bestFit="1" customWidth="1"/>
    <col min="4421" max="4421" width="4.85546875" style="1" bestFit="1" customWidth="1"/>
    <col min="4422" max="4422" width="5" style="1" bestFit="1" customWidth="1"/>
    <col min="4423" max="4423" width="4.5703125" style="1" bestFit="1" customWidth="1"/>
    <col min="4424" max="4424" width="5.140625" style="1" bestFit="1" customWidth="1"/>
    <col min="4425" max="4425" width="4.5703125" style="1" bestFit="1" customWidth="1"/>
    <col min="4426" max="4426" width="4.140625" style="1" bestFit="1" customWidth="1"/>
    <col min="4427" max="4428" width="4.85546875" style="1" bestFit="1" customWidth="1"/>
    <col min="4429" max="4429" width="4.42578125" style="1" bestFit="1" customWidth="1"/>
    <col min="4430" max="4431" width="4.85546875" style="1" bestFit="1" customWidth="1"/>
    <col min="4432" max="4443" width="2.42578125" style="1" customWidth="1"/>
    <col min="4444" max="4608" width="9.140625" style="1"/>
    <col min="4609" max="4609" width="4.5703125" style="1" customWidth="1"/>
    <col min="4610" max="4610" width="14.28515625" style="1" customWidth="1"/>
    <col min="4611" max="4611" width="5.28515625" style="1" customWidth="1"/>
    <col min="4612" max="4612" width="4.7109375" style="1" customWidth="1"/>
    <col min="4613" max="4613" width="11.5703125" style="1" customWidth="1"/>
    <col min="4614" max="4614" width="4.7109375" style="1" customWidth="1"/>
    <col min="4615" max="4615" width="4.42578125" style="1" customWidth="1"/>
    <col min="4616" max="4616" width="6" style="1" customWidth="1"/>
    <col min="4617" max="4617" width="5.42578125" style="1" customWidth="1"/>
    <col min="4618" max="4618" width="6.5703125" style="1" customWidth="1"/>
    <col min="4619" max="4619" width="6.140625" style="1" customWidth="1"/>
    <col min="4620" max="4626" width="4.140625" style="1" customWidth="1"/>
    <col min="4627" max="4633" width="4.28515625" style="1" customWidth="1"/>
    <col min="4634" max="4635" width="6" style="1" customWidth="1"/>
    <col min="4636" max="4636" width="5.42578125" style="1" customWidth="1"/>
    <col min="4637" max="4637" width="6" style="1" customWidth="1"/>
    <col min="4638" max="4639" width="5.42578125" style="1" customWidth="1"/>
    <col min="4640" max="4640" width="5.7109375" style="1" customWidth="1"/>
    <col min="4641" max="4641" width="5.140625" style="1" customWidth="1"/>
    <col min="4642" max="4642" width="3.5703125" style="1" customWidth="1"/>
    <col min="4643" max="4643" width="3.140625" style="1" bestFit="1" customWidth="1"/>
    <col min="4644" max="4661" width="0" style="1" hidden="1" customWidth="1"/>
    <col min="4662" max="4662" width="5.28515625" style="1" bestFit="1" customWidth="1"/>
    <col min="4663" max="4663" width="5.140625" style="1" bestFit="1" customWidth="1"/>
    <col min="4664" max="4664" width="4.42578125" style="1" bestFit="1" customWidth="1"/>
    <col min="4665" max="4665" width="4.7109375" style="1" bestFit="1" customWidth="1"/>
    <col min="4666" max="4666" width="4.85546875" style="1" bestFit="1" customWidth="1"/>
    <col min="4667" max="4667" width="4.42578125" style="1" bestFit="1" customWidth="1"/>
    <col min="4668" max="4668" width="5" style="1" bestFit="1" customWidth="1"/>
    <col min="4669" max="4669" width="4.42578125" style="1" bestFit="1" customWidth="1"/>
    <col min="4670" max="4670" width="4" style="1" bestFit="1" customWidth="1"/>
    <col min="4671" max="4672" width="4.7109375" style="1" bestFit="1" customWidth="1"/>
    <col min="4673" max="4673" width="4.28515625" style="1" bestFit="1" customWidth="1"/>
    <col min="4674" max="4675" width="4.7109375" style="1" bestFit="1" customWidth="1"/>
    <col min="4676" max="4676" width="4.5703125" style="1" bestFit="1" customWidth="1"/>
    <col min="4677" max="4677" width="4.85546875" style="1" bestFit="1" customWidth="1"/>
    <col min="4678" max="4678" width="5" style="1" bestFit="1" customWidth="1"/>
    <col min="4679" max="4679" width="4.5703125" style="1" bestFit="1" customWidth="1"/>
    <col min="4680" max="4680" width="5.140625" style="1" bestFit="1" customWidth="1"/>
    <col min="4681" max="4681" width="4.5703125" style="1" bestFit="1" customWidth="1"/>
    <col min="4682" max="4682" width="4.140625" style="1" bestFit="1" customWidth="1"/>
    <col min="4683" max="4684" width="4.85546875" style="1" bestFit="1" customWidth="1"/>
    <col min="4685" max="4685" width="4.42578125" style="1" bestFit="1" customWidth="1"/>
    <col min="4686" max="4687" width="4.85546875" style="1" bestFit="1" customWidth="1"/>
    <col min="4688" max="4699" width="2.42578125" style="1" customWidth="1"/>
    <col min="4700" max="4864" width="9.140625" style="1"/>
    <col min="4865" max="4865" width="4.5703125" style="1" customWidth="1"/>
    <col min="4866" max="4866" width="14.28515625" style="1" customWidth="1"/>
    <col min="4867" max="4867" width="5.28515625" style="1" customWidth="1"/>
    <col min="4868" max="4868" width="4.7109375" style="1" customWidth="1"/>
    <col min="4869" max="4869" width="11.5703125" style="1" customWidth="1"/>
    <col min="4870" max="4870" width="4.7109375" style="1" customWidth="1"/>
    <col min="4871" max="4871" width="4.42578125" style="1" customWidth="1"/>
    <col min="4872" max="4872" width="6" style="1" customWidth="1"/>
    <col min="4873" max="4873" width="5.42578125" style="1" customWidth="1"/>
    <col min="4874" max="4874" width="6.5703125" style="1" customWidth="1"/>
    <col min="4875" max="4875" width="6.140625" style="1" customWidth="1"/>
    <col min="4876" max="4882" width="4.140625" style="1" customWidth="1"/>
    <col min="4883" max="4889" width="4.28515625" style="1" customWidth="1"/>
    <col min="4890" max="4891" width="6" style="1" customWidth="1"/>
    <col min="4892" max="4892" width="5.42578125" style="1" customWidth="1"/>
    <col min="4893" max="4893" width="6" style="1" customWidth="1"/>
    <col min="4894" max="4895" width="5.42578125" style="1" customWidth="1"/>
    <col min="4896" max="4896" width="5.7109375" style="1" customWidth="1"/>
    <col min="4897" max="4897" width="5.140625" style="1" customWidth="1"/>
    <col min="4898" max="4898" width="3.5703125" style="1" customWidth="1"/>
    <col min="4899" max="4899" width="3.140625" style="1" bestFit="1" customWidth="1"/>
    <col min="4900" max="4917" width="0" style="1" hidden="1" customWidth="1"/>
    <col min="4918" max="4918" width="5.28515625" style="1" bestFit="1" customWidth="1"/>
    <col min="4919" max="4919" width="5.140625" style="1" bestFit="1" customWidth="1"/>
    <col min="4920" max="4920" width="4.42578125" style="1" bestFit="1" customWidth="1"/>
    <col min="4921" max="4921" width="4.7109375" style="1" bestFit="1" customWidth="1"/>
    <col min="4922" max="4922" width="4.85546875" style="1" bestFit="1" customWidth="1"/>
    <col min="4923" max="4923" width="4.42578125" style="1" bestFit="1" customWidth="1"/>
    <col min="4924" max="4924" width="5" style="1" bestFit="1" customWidth="1"/>
    <col min="4925" max="4925" width="4.42578125" style="1" bestFit="1" customWidth="1"/>
    <col min="4926" max="4926" width="4" style="1" bestFit="1" customWidth="1"/>
    <col min="4927" max="4928" width="4.7109375" style="1" bestFit="1" customWidth="1"/>
    <col min="4929" max="4929" width="4.28515625" style="1" bestFit="1" customWidth="1"/>
    <col min="4930" max="4931" width="4.7109375" style="1" bestFit="1" customWidth="1"/>
    <col min="4932" max="4932" width="4.5703125" style="1" bestFit="1" customWidth="1"/>
    <col min="4933" max="4933" width="4.85546875" style="1" bestFit="1" customWidth="1"/>
    <col min="4934" max="4934" width="5" style="1" bestFit="1" customWidth="1"/>
    <col min="4935" max="4935" width="4.5703125" style="1" bestFit="1" customWidth="1"/>
    <col min="4936" max="4936" width="5.140625" style="1" bestFit="1" customWidth="1"/>
    <col min="4937" max="4937" width="4.5703125" style="1" bestFit="1" customWidth="1"/>
    <col min="4938" max="4938" width="4.140625" style="1" bestFit="1" customWidth="1"/>
    <col min="4939" max="4940" width="4.85546875" style="1" bestFit="1" customWidth="1"/>
    <col min="4941" max="4941" width="4.42578125" style="1" bestFit="1" customWidth="1"/>
    <col min="4942" max="4943" width="4.85546875" style="1" bestFit="1" customWidth="1"/>
    <col min="4944" max="4955" width="2.42578125" style="1" customWidth="1"/>
    <col min="4956" max="5120" width="9.140625" style="1"/>
    <col min="5121" max="5121" width="4.5703125" style="1" customWidth="1"/>
    <col min="5122" max="5122" width="14.28515625" style="1" customWidth="1"/>
    <col min="5123" max="5123" width="5.28515625" style="1" customWidth="1"/>
    <col min="5124" max="5124" width="4.7109375" style="1" customWidth="1"/>
    <col min="5125" max="5125" width="11.5703125" style="1" customWidth="1"/>
    <col min="5126" max="5126" width="4.7109375" style="1" customWidth="1"/>
    <col min="5127" max="5127" width="4.42578125" style="1" customWidth="1"/>
    <col min="5128" max="5128" width="6" style="1" customWidth="1"/>
    <col min="5129" max="5129" width="5.42578125" style="1" customWidth="1"/>
    <col min="5130" max="5130" width="6.5703125" style="1" customWidth="1"/>
    <col min="5131" max="5131" width="6.140625" style="1" customWidth="1"/>
    <col min="5132" max="5138" width="4.140625" style="1" customWidth="1"/>
    <col min="5139" max="5145" width="4.28515625" style="1" customWidth="1"/>
    <col min="5146" max="5147" width="6" style="1" customWidth="1"/>
    <col min="5148" max="5148" width="5.42578125" style="1" customWidth="1"/>
    <col min="5149" max="5149" width="6" style="1" customWidth="1"/>
    <col min="5150" max="5151" width="5.42578125" style="1" customWidth="1"/>
    <col min="5152" max="5152" width="5.7109375" style="1" customWidth="1"/>
    <col min="5153" max="5153" width="5.140625" style="1" customWidth="1"/>
    <col min="5154" max="5154" width="3.5703125" style="1" customWidth="1"/>
    <col min="5155" max="5155" width="3.140625" style="1" bestFit="1" customWidth="1"/>
    <col min="5156" max="5173" width="0" style="1" hidden="1" customWidth="1"/>
    <col min="5174" max="5174" width="5.28515625" style="1" bestFit="1" customWidth="1"/>
    <col min="5175" max="5175" width="5.140625" style="1" bestFit="1" customWidth="1"/>
    <col min="5176" max="5176" width="4.42578125" style="1" bestFit="1" customWidth="1"/>
    <col min="5177" max="5177" width="4.7109375" style="1" bestFit="1" customWidth="1"/>
    <col min="5178" max="5178" width="4.85546875" style="1" bestFit="1" customWidth="1"/>
    <col min="5179" max="5179" width="4.42578125" style="1" bestFit="1" customWidth="1"/>
    <col min="5180" max="5180" width="5" style="1" bestFit="1" customWidth="1"/>
    <col min="5181" max="5181" width="4.42578125" style="1" bestFit="1" customWidth="1"/>
    <col min="5182" max="5182" width="4" style="1" bestFit="1" customWidth="1"/>
    <col min="5183" max="5184" width="4.7109375" style="1" bestFit="1" customWidth="1"/>
    <col min="5185" max="5185" width="4.28515625" style="1" bestFit="1" customWidth="1"/>
    <col min="5186" max="5187" width="4.7109375" style="1" bestFit="1" customWidth="1"/>
    <col min="5188" max="5188" width="4.5703125" style="1" bestFit="1" customWidth="1"/>
    <col min="5189" max="5189" width="4.85546875" style="1" bestFit="1" customWidth="1"/>
    <col min="5190" max="5190" width="5" style="1" bestFit="1" customWidth="1"/>
    <col min="5191" max="5191" width="4.5703125" style="1" bestFit="1" customWidth="1"/>
    <col min="5192" max="5192" width="5.140625" style="1" bestFit="1" customWidth="1"/>
    <col min="5193" max="5193" width="4.5703125" style="1" bestFit="1" customWidth="1"/>
    <col min="5194" max="5194" width="4.140625" style="1" bestFit="1" customWidth="1"/>
    <col min="5195" max="5196" width="4.85546875" style="1" bestFit="1" customWidth="1"/>
    <col min="5197" max="5197" width="4.42578125" style="1" bestFit="1" customWidth="1"/>
    <col min="5198" max="5199" width="4.85546875" style="1" bestFit="1" customWidth="1"/>
    <col min="5200" max="5211" width="2.42578125" style="1" customWidth="1"/>
    <col min="5212" max="5376" width="9.140625" style="1"/>
    <col min="5377" max="5377" width="4.5703125" style="1" customWidth="1"/>
    <col min="5378" max="5378" width="14.28515625" style="1" customWidth="1"/>
    <col min="5379" max="5379" width="5.28515625" style="1" customWidth="1"/>
    <col min="5380" max="5380" width="4.7109375" style="1" customWidth="1"/>
    <col min="5381" max="5381" width="11.5703125" style="1" customWidth="1"/>
    <col min="5382" max="5382" width="4.7109375" style="1" customWidth="1"/>
    <col min="5383" max="5383" width="4.42578125" style="1" customWidth="1"/>
    <col min="5384" max="5384" width="6" style="1" customWidth="1"/>
    <col min="5385" max="5385" width="5.42578125" style="1" customWidth="1"/>
    <col min="5386" max="5386" width="6.5703125" style="1" customWidth="1"/>
    <col min="5387" max="5387" width="6.140625" style="1" customWidth="1"/>
    <col min="5388" max="5394" width="4.140625" style="1" customWidth="1"/>
    <col min="5395" max="5401" width="4.28515625" style="1" customWidth="1"/>
    <col min="5402" max="5403" width="6" style="1" customWidth="1"/>
    <col min="5404" max="5404" width="5.42578125" style="1" customWidth="1"/>
    <col min="5405" max="5405" width="6" style="1" customWidth="1"/>
    <col min="5406" max="5407" width="5.42578125" style="1" customWidth="1"/>
    <col min="5408" max="5408" width="5.7109375" style="1" customWidth="1"/>
    <col min="5409" max="5409" width="5.140625" style="1" customWidth="1"/>
    <col min="5410" max="5410" width="3.5703125" style="1" customWidth="1"/>
    <col min="5411" max="5411" width="3.140625" style="1" bestFit="1" customWidth="1"/>
    <col min="5412" max="5429" width="0" style="1" hidden="1" customWidth="1"/>
    <col min="5430" max="5430" width="5.28515625" style="1" bestFit="1" customWidth="1"/>
    <col min="5431" max="5431" width="5.140625" style="1" bestFit="1" customWidth="1"/>
    <col min="5432" max="5432" width="4.42578125" style="1" bestFit="1" customWidth="1"/>
    <col min="5433" max="5433" width="4.7109375" style="1" bestFit="1" customWidth="1"/>
    <col min="5434" max="5434" width="4.85546875" style="1" bestFit="1" customWidth="1"/>
    <col min="5435" max="5435" width="4.42578125" style="1" bestFit="1" customWidth="1"/>
    <col min="5436" max="5436" width="5" style="1" bestFit="1" customWidth="1"/>
    <col min="5437" max="5437" width="4.42578125" style="1" bestFit="1" customWidth="1"/>
    <col min="5438" max="5438" width="4" style="1" bestFit="1" customWidth="1"/>
    <col min="5439" max="5440" width="4.7109375" style="1" bestFit="1" customWidth="1"/>
    <col min="5441" max="5441" width="4.28515625" style="1" bestFit="1" customWidth="1"/>
    <col min="5442" max="5443" width="4.7109375" style="1" bestFit="1" customWidth="1"/>
    <col min="5444" max="5444" width="4.5703125" style="1" bestFit="1" customWidth="1"/>
    <col min="5445" max="5445" width="4.85546875" style="1" bestFit="1" customWidth="1"/>
    <col min="5446" max="5446" width="5" style="1" bestFit="1" customWidth="1"/>
    <col min="5447" max="5447" width="4.5703125" style="1" bestFit="1" customWidth="1"/>
    <col min="5448" max="5448" width="5.140625" style="1" bestFit="1" customWidth="1"/>
    <col min="5449" max="5449" width="4.5703125" style="1" bestFit="1" customWidth="1"/>
    <col min="5450" max="5450" width="4.140625" style="1" bestFit="1" customWidth="1"/>
    <col min="5451" max="5452" width="4.85546875" style="1" bestFit="1" customWidth="1"/>
    <col min="5453" max="5453" width="4.42578125" style="1" bestFit="1" customWidth="1"/>
    <col min="5454" max="5455" width="4.85546875" style="1" bestFit="1" customWidth="1"/>
    <col min="5456" max="5467" width="2.42578125" style="1" customWidth="1"/>
    <col min="5468" max="5632" width="9.140625" style="1"/>
    <col min="5633" max="5633" width="4.5703125" style="1" customWidth="1"/>
    <col min="5634" max="5634" width="14.28515625" style="1" customWidth="1"/>
    <col min="5635" max="5635" width="5.28515625" style="1" customWidth="1"/>
    <col min="5636" max="5636" width="4.7109375" style="1" customWidth="1"/>
    <col min="5637" max="5637" width="11.5703125" style="1" customWidth="1"/>
    <col min="5638" max="5638" width="4.7109375" style="1" customWidth="1"/>
    <col min="5639" max="5639" width="4.42578125" style="1" customWidth="1"/>
    <col min="5640" max="5640" width="6" style="1" customWidth="1"/>
    <col min="5641" max="5641" width="5.42578125" style="1" customWidth="1"/>
    <col min="5642" max="5642" width="6.5703125" style="1" customWidth="1"/>
    <col min="5643" max="5643" width="6.140625" style="1" customWidth="1"/>
    <col min="5644" max="5650" width="4.140625" style="1" customWidth="1"/>
    <col min="5651" max="5657" width="4.28515625" style="1" customWidth="1"/>
    <col min="5658" max="5659" width="6" style="1" customWidth="1"/>
    <col min="5660" max="5660" width="5.42578125" style="1" customWidth="1"/>
    <col min="5661" max="5661" width="6" style="1" customWidth="1"/>
    <col min="5662" max="5663" width="5.42578125" style="1" customWidth="1"/>
    <col min="5664" max="5664" width="5.7109375" style="1" customWidth="1"/>
    <col min="5665" max="5665" width="5.140625" style="1" customWidth="1"/>
    <col min="5666" max="5666" width="3.5703125" style="1" customWidth="1"/>
    <col min="5667" max="5667" width="3.140625" style="1" bestFit="1" customWidth="1"/>
    <col min="5668" max="5685" width="0" style="1" hidden="1" customWidth="1"/>
    <col min="5686" max="5686" width="5.28515625" style="1" bestFit="1" customWidth="1"/>
    <col min="5687" max="5687" width="5.140625" style="1" bestFit="1" customWidth="1"/>
    <col min="5688" max="5688" width="4.42578125" style="1" bestFit="1" customWidth="1"/>
    <col min="5689" max="5689" width="4.7109375" style="1" bestFit="1" customWidth="1"/>
    <col min="5690" max="5690" width="4.85546875" style="1" bestFit="1" customWidth="1"/>
    <col min="5691" max="5691" width="4.42578125" style="1" bestFit="1" customWidth="1"/>
    <col min="5692" max="5692" width="5" style="1" bestFit="1" customWidth="1"/>
    <col min="5693" max="5693" width="4.42578125" style="1" bestFit="1" customWidth="1"/>
    <col min="5694" max="5694" width="4" style="1" bestFit="1" customWidth="1"/>
    <col min="5695" max="5696" width="4.7109375" style="1" bestFit="1" customWidth="1"/>
    <col min="5697" max="5697" width="4.28515625" style="1" bestFit="1" customWidth="1"/>
    <col min="5698" max="5699" width="4.7109375" style="1" bestFit="1" customWidth="1"/>
    <col min="5700" max="5700" width="4.5703125" style="1" bestFit="1" customWidth="1"/>
    <col min="5701" max="5701" width="4.85546875" style="1" bestFit="1" customWidth="1"/>
    <col min="5702" max="5702" width="5" style="1" bestFit="1" customWidth="1"/>
    <col min="5703" max="5703" width="4.5703125" style="1" bestFit="1" customWidth="1"/>
    <col min="5704" max="5704" width="5.140625" style="1" bestFit="1" customWidth="1"/>
    <col min="5705" max="5705" width="4.5703125" style="1" bestFit="1" customWidth="1"/>
    <col min="5706" max="5706" width="4.140625" style="1" bestFit="1" customWidth="1"/>
    <col min="5707" max="5708" width="4.85546875" style="1" bestFit="1" customWidth="1"/>
    <col min="5709" max="5709" width="4.42578125" style="1" bestFit="1" customWidth="1"/>
    <col min="5710" max="5711" width="4.85546875" style="1" bestFit="1" customWidth="1"/>
    <col min="5712" max="5723" width="2.42578125" style="1" customWidth="1"/>
    <col min="5724" max="5888" width="9.140625" style="1"/>
    <col min="5889" max="5889" width="4.5703125" style="1" customWidth="1"/>
    <col min="5890" max="5890" width="14.28515625" style="1" customWidth="1"/>
    <col min="5891" max="5891" width="5.28515625" style="1" customWidth="1"/>
    <col min="5892" max="5892" width="4.7109375" style="1" customWidth="1"/>
    <col min="5893" max="5893" width="11.5703125" style="1" customWidth="1"/>
    <col min="5894" max="5894" width="4.7109375" style="1" customWidth="1"/>
    <col min="5895" max="5895" width="4.42578125" style="1" customWidth="1"/>
    <col min="5896" max="5896" width="6" style="1" customWidth="1"/>
    <col min="5897" max="5897" width="5.42578125" style="1" customWidth="1"/>
    <col min="5898" max="5898" width="6.5703125" style="1" customWidth="1"/>
    <col min="5899" max="5899" width="6.140625" style="1" customWidth="1"/>
    <col min="5900" max="5906" width="4.140625" style="1" customWidth="1"/>
    <col min="5907" max="5913" width="4.28515625" style="1" customWidth="1"/>
    <col min="5914" max="5915" width="6" style="1" customWidth="1"/>
    <col min="5916" max="5916" width="5.42578125" style="1" customWidth="1"/>
    <col min="5917" max="5917" width="6" style="1" customWidth="1"/>
    <col min="5918" max="5919" width="5.42578125" style="1" customWidth="1"/>
    <col min="5920" max="5920" width="5.7109375" style="1" customWidth="1"/>
    <col min="5921" max="5921" width="5.140625" style="1" customWidth="1"/>
    <col min="5922" max="5922" width="3.5703125" style="1" customWidth="1"/>
    <col min="5923" max="5923" width="3.140625" style="1" bestFit="1" customWidth="1"/>
    <col min="5924" max="5941" width="0" style="1" hidden="1" customWidth="1"/>
    <col min="5942" max="5942" width="5.28515625" style="1" bestFit="1" customWidth="1"/>
    <col min="5943" max="5943" width="5.140625" style="1" bestFit="1" customWidth="1"/>
    <col min="5944" max="5944" width="4.42578125" style="1" bestFit="1" customWidth="1"/>
    <col min="5945" max="5945" width="4.7109375" style="1" bestFit="1" customWidth="1"/>
    <col min="5946" max="5946" width="4.85546875" style="1" bestFit="1" customWidth="1"/>
    <col min="5947" max="5947" width="4.42578125" style="1" bestFit="1" customWidth="1"/>
    <col min="5948" max="5948" width="5" style="1" bestFit="1" customWidth="1"/>
    <col min="5949" max="5949" width="4.42578125" style="1" bestFit="1" customWidth="1"/>
    <col min="5950" max="5950" width="4" style="1" bestFit="1" customWidth="1"/>
    <col min="5951" max="5952" width="4.7109375" style="1" bestFit="1" customWidth="1"/>
    <col min="5953" max="5953" width="4.28515625" style="1" bestFit="1" customWidth="1"/>
    <col min="5954" max="5955" width="4.7109375" style="1" bestFit="1" customWidth="1"/>
    <col min="5956" max="5956" width="4.5703125" style="1" bestFit="1" customWidth="1"/>
    <col min="5957" max="5957" width="4.85546875" style="1" bestFit="1" customWidth="1"/>
    <col min="5958" max="5958" width="5" style="1" bestFit="1" customWidth="1"/>
    <col min="5959" max="5959" width="4.5703125" style="1" bestFit="1" customWidth="1"/>
    <col min="5960" max="5960" width="5.140625" style="1" bestFit="1" customWidth="1"/>
    <col min="5961" max="5961" width="4.5703125" style="1" bestFit="1" customWidth="1"/>
    <col min="5962" max="5962" width="4.140625" style="1" bestFit="1" customWidth="1"/>
    <col min="5963" max="5964" width="4.85546875" style="1" bestFit="1" customWidth="1"/>
    <col min="5965" max="5965" width="4.42578125" style="1" bestFit="1" customWidth="1"/>
    <col min="5966" max="5967" width="4.85546875" style="1" bestFit="1" customWidth="1"/>
    <col min="5968" max="5979" width="2.42578125" style="1" customWidth="1"/>
    <col min="5980" max="6144" width="9.140625" style="1"/>
    <col min="6145" max="6145" width="4.5703125" style="1" customWidth="1"/>
    <col min="6146" max="6146" width="14.28515625" style="1" customWidth="1"/>
    <col min="6147" max="6147" width="5.28515625" style="1" customWidth="1"/>
    <col min="6148" max="6148" width="4.7109375" style="1" customWidth="1"/>
    <col min="6149" max="6149" width="11.5703125" style="1" customWidth="1"/>
    <col min="6150" max="6150" width="4.7109375" style="1" customWidth="1"/>
    <col min="6151" max="6151" width="4.42578125" style="1" customWidth="1"/>
    <col min="6152" max="6152" width="6" style="1" customWidth="1"/>
    <col min="6153" max="6153" width="5.42578125" style="1" customWidth="1"/>
    <col min="6154" max="6154" width="6.5703125" style="1" customWidth="1"/>
    <col min="6155" max="6155" width="6.140625" style="1" customWidth="1"/>
    <col min="6156" max="6162" width="4.140625" style="1" customWidth="1"/>
    <col min="6163" max="6169" width="4.28515625" style="1" customWidth="1"/>
    <col min="6170" max="6171" width="6" style="1" customWidth="1"/>
    <col min="6172" max="6172" width="5.42578125" style="1" customWidth="1"/>
    <col min="6173" max="6173" width="6" style="1" customWidth="1"/>
    <col min="6174" max="6175" width="5.42578125" style="1" customWidth="1"/>
    <col min="6176" max="6176" width="5.7109375" style="1" customWidth="1"/>
    <col min="6177" max="6177" width="5.140625" style="1" customWidth="1"/>
    <col min="6178" max="6178" width="3.5703125" style="1" customWidth="1"/>
    <col min="6179" max="6179" width="3.140625" style="1" bestFit="1" customWidth="1"/>
    <col min="6180" max="6197" width="0" style="1" hidden="1" customWidth="1"/>
    <col min="6198" max="6198" width="5.28515625" style="1" bestFit="1" customWidth="1"/>
    <col min="6199" max="6199" width="5.140625" style="1" bestFit="1" customWidth="1"/>
    <col min="6200" max="6200" width="4.42578125" style="1" bestFit="1" customWidth="1"/>
    <col min="6201" max="6201" width="4.7109375" style="1" bestFit="1" customWidth="1"/>
    <col min="6202" max="6202" width="4.85546875" style="1" bestFit="1" customWidth="1"/>
    <col min="6203" max="6203" width="4.42578125" style="1" bestFit="1" customWidth="1"/>
    <col min="6204" max="6204" width="5" style="1" bestFit="1" customWidth="1"/>
    <col min="6205" max="6205" width="4.42578125" style="1" bestFit="1" customWidth="1"/>
    <col min="6206" max="6206" width="4" style="1" bestFit="1" customWidth="1"/>
    <col min="6207" max="6208" width="4.7109375" style="1" bestFit="1" customWidth="1"/>
    <col min="6209" max="6209" width="4.28515625" style="1" bestFit="1" customWidth="1"/>
    <col min="6210" max="6211" width="4.7109375" style="1" bestFit="1" customWidth="1"/>
    <col min="6212" max="6212" width="4.5703125" style="1" bestFit="1" customWidth="1"/>
    <col min="6213" max="6213" width="4.85546875" style="1" bestFit="1" customWidth="1"/>
    <col min="6214" max="6214" width="5" style="1" bestFit="1" customWidth="1"/>
    <col min="6215" max="6215" width="4.5703125" style="1" bestFit="1" customWidth="1"/>
    <col min="6216" max="6216" width="5.140625" style="1" bestFit="1" customWidth="1"/>
    <col min="6217" max="6217" width="4.5703125" style="1" bestFit="1" customWidth="1"/>
    <col min="6218" max="6218" width="4.140625" style="1" bestFit="1" customWidth="1"/>
    <col min="6219" max="6220" width="4.85546875" style="1" bestFit="1" customWidth="1"/>
    <col min="6221" max="6221" width="4.42578125" style="1" bestFit="1" customWidth="1"/>
    <col min="6222" max="6223" width="4.85546875" style="1" bestFit="1" customWidth="1"/>
    <col min="6224" max="6235" width="2.42578125" style="1" customWidth="1"/>
    <col min="6236" max="6400" width="9.140625" style="1"/>
    <col min="6401" max="6401" width="4.5703125" style="1" customWidth="1"/>
    <col min="6402" max="6402" width="14.28515625" style="1" customWidth="1"/>
    <col min="6403" max="6403" width="5.28515625" style="1" customWidth="1"/>
    <col min="6404" max="6404" width="4.7109375" style="1" customWidth="1"/>
    <col min="6405" max="6405" width="11.5703125" style="1" customWidth="1"/>
    <col min="6406" max="6406" width="4.7109375" style="1" customWidth="1"/>
    <col min="6407" max="6407" width="4.42578125" style="1" customWidth="1"/>
    <col min="6408" max="6408" width="6" style="1" customWidth="1"/>
    <col min="6409" max="6409" width="5.42578125" style="1" customWidth="1"/>
    <col min="6410" max="6410" width="6.5703125" style="1" customWidth="1"/>
    <col min="6411" max="6411" width="6.140625" style="1" customWidth="1"/>
    <col min="6412" max="6418" width="4.140625" style="1" customWidth="1"/>
    <col min="6419" max="6425" width="4.28515625" style="1" customWidth="1"/>
    <col min="6426" max="6427" width="6" style="1" customWidth="1"/>
    <col min="6428" max="6428" width="5.42578125" style="1" customWidth="1"/>
    <col min="6429" max="6429" width="6" style="1" customWidth="1"/>
    <col min="6430" max="6431" width="5.42578125" style="1" customWidth="1"/>
    <col min="6432" max="6432" width="5.7109375" style="1" customWidth="1"/>
    <col min="6433" max="6433" width="5.140625" style="1" customWidth="1"/>
    <col min="6434" max="6434" width="3.5703125" style="1" customWidth="1"/>
    <col min="6435" max="6435" width="3.140625" style="1" bestFit="1" customWidth="1"/>
    <col min="6436" max="6453" width="0" style="1" hidden="1" customWidth="1"/>
    <col min="6454" max="6454" width="5.28515625" style="1" bestFit="1" customWidth="1"/>
    <col min="6455" max="6455" width="5.140625" style="1" bestFit="1" customWidth="1"/>
    <col min="6456" max="6456" width="4.42578125" style="1" bestFit="1" customWidth="1"/>
    <col min="6457" max="6457" width="4.7109375" style="1" bestFit="1" customWidth="1"/>
    <col min="6458" max="6458" width="4.85546875" style="1" bestFit="1" customWidth="1"/>
    <col min="6459" max="6459" width="4.42578125" style="1" bestFit="1" customWidth="1"/>
    <col min="6460" max="6460" width="5" style="1" bestFit="1" customWidth="1"/>
    <col min="6461" max="6461" width="4.42578125" style="1" bestFit="1" customWidth="1"/>
    <col min="6462" max="6462" width="4" style="1" bestFit="1" customWidth="1"/>
    <col min="6463" max="6464" width="4.7109375" style="1" bestFit="1" customWidth="1"/>
    <col min="6465" max="6465" width="4.28515625" style="1" bestFit="1" customWidth="1"/>
    <col min="6466" max="6467" width="4.7109375" style="1" bestFit="1" customWidth="1"/>
    <col min="6468" max="6468" width="4.5703125" style="1" bestFit="1" customWidth="1"/>
    <col min="6469" max="6469" width="4.85546875" style="1" bestFit="1" customWidth="1"/>
    <col min="6470" max="6470" width="5" style="1" bestFit="1" customWidth="1"/>
    <col min="6471" max="6471" width="4.5703125" style="1" bestFit="1" customWidth="1"/>
    <col min="6472" max="6472" width="5.140625" style="1" bestFit="1" customWidth="1"/>
    <col min="6473" max="6473" width="4.5703125" style="1" bestFit="1" customWidth="1"/>
    <col min="6474" max="6474" width="4.140625" style="1" bestFit="1" customWidth="1"/>
    <col min="6475" max="6476" width="4.85546875" style="1" bestFit="1" customWidth="1"/>
    <col min="6477" max="6477" width="4.42578125" style="1" bestFit="1" customWidth="1"/>
    <col min="6478" max="6479" width="4.85546875" style="1" bestFit="1" customWidth="1"/>
    <col min="6480" max="6491" width="2.42578125" style="1" customWidth="1"/>
    <col min="6492" max="6656" width="9.140625" style="1"/>
    <col min="6657" max="6657" width="4.5703125" style="1" customWidth="1"/>
    <col min="6658" max="6658" width="14.28515625" style="1" customWidth="1"/>
    <col min="6659" max="6659" width="5.28515625" style="1" customWidth="1"/>
    <col min="6660" max="6660" width="4.7109375" style="1" customWidth="1"/>
    <col min="6661" max="6661" width="11.5703125" style="1" customWidth="1"/>
    <col min="6662" max="6662" width="4.7109375" style="1" customWidth="1"/>
    <col min="6663" max="6663" width="4.42578125" style="1" customWidth="1"/>
    <col min="6664" max="6664" width="6" style="1" customWidth="1"/>
    <col min="6665" max="6665" width="5.42578125" style="1" customWidth="1"/>
    <col min="6666" max="6666" width="6.5703125" style="1" customWidth="1"/>
    <col min="6667" max="6667" width="6.140625" style="1" customWidth="1"/>
    <col min="6668" max="6674" width="4.140625" style="1" customWidth="1"/>
    <col min="6675" max="6681" width="4.28515625" style="1" customWidth="1"/>
    <col min="6682" max="6683" width="6" style="1" customWidth="1"/>
    <col min="6684" max="6684" width="5.42578125" style="1" customWidth="1"/>
    <col min="6685" max="6685" width="6" style="1" customWidth="1"/>
    <col min="6686" max="6687" width="5.42578125" style="1" customWidth="1"/>
    <col min="6688" max="6688" width="5.7109375" style="1" customWidth="1"/>
    <col min="6689" max="6689" width="5.140625" style="1" customWidth="1"/>
    <col min="6690" max="6690" width="3.5703125" style="1" customWidth="1"/>
    <col min="6691" max="6691" width="3.140625" style="1" bestFit="1" customWidth="1"/>
    <col min="6692" max="6709" width="0" style="1" hidden="1" customWidth="1"/>
    <col min="6710" max="6710" width="5.28515625" style="1" bestFit="1" customWidth="1"/>
    <col min="6711" max="6711" width="5.140625" style="1" bestFit="1" customWidth="1"/>
    <col min="6712" max="6712" width="4.42578125" style="1" bestFit="1" customWidth="1"/>
    <col min="6713" max="6713" width="4.7109375" style="1" bestFit="1" customWidth="1"/>
    <col min="6714" max="6714" width="4.85546875" style="1" bestFit="1" customWidth="1"/>
    <col min="6715" max="6715" width="4.42578125" style="1" bestFit="1" customWidth="1"/>
    <col min="6716" max="6716" width="5" style="1" bestFit="1" customWidth="1"/>
    <col min="6717" max="6717" width="4.42578125" style="1" bestFit="1" customWidth="1"/>
    <col min="6718" max="6718" width="4" style="1" bestFit="1" customWidth="1"/>
    <col min="6719" max="6720" width="4.7109375" style="1" bestFit="1" customWidth="1"/>
    <col min="6721" max="6721" width="4.28515625" style="1" bestFit="1" customWidth="1"/>
    <col min="6722" max="6723" width="4.7109375" style="1" bestFit="1" customWidth="1"/>
    <col min="6724" max="6724" width="4.5703125" style="1" bestFit="1" customWidth="1"/>
    <col min="6725" max="6725" width="4.85546875" style="1" bestFit="1" customWidth="1"/>
    <col min="6726" max="6726" width="5" style="1" bestFit="1" customWidth="1"/>
    <col min="6727" max="6727" width="4.5703125" style="1" bestFit="1" customWidth="1"/>
    <col min="6728" max="6728" width="5.140625" style="1" bestFit="1" customWidth="1"/>
    <col min="6729" max="6729" width="4.5703125" style="1" bestFit="1" customWidth="1"/>
    <col min="6730" max="6730" width="4.140625" style="1" bestFit="1" customWidth="1"/>
    <col min="6731" max="6732" width="4.85546875" style="1" bestFit="1" customWidth="1"/>
    <col min="6733" max="6733" width="4.42578125" style="1" bestFit="1" customWidth="1"/>
    <col min="6734" max="6735" width="4.85546875" style="1" bestFit="1" customWidth="1"/>
    <col min="6736" max="6747" width="2.42578125" style="1" customWidth="1"/>
    <col min="6748" max="6912" width="9.140625" style="1"/>
    <col min="6913" max="6913" width="4.5703125" style="1" customWidth="1"/>
    <col min="6914" max="6914" width="14.28515625" style="1" customWidth="1"/>
    <col min="6915" max="6915" width="5.28515625" style="1" customWidth="1"/>
    <col min="6916" max="6916" width="4.7109375" style="1" customWidth="1"/>
    <col min="6917" max="6917" width="11.5703125" style="1" customWidth="1"/>
    <col min="6918" max="6918" width="4.7109375" style="1" customWidth="1"/>
    <col min="6919" max="6919" width="4.42578125" style="1" customWidth="1"/>
    <col min="6920" max="6920" width="6" style="1" customWidth="1"/>
    <col min="6921" max="6921" width="5.42578125" style="1" customWidth="1"/>
    <col min="6922" max="6922" width="6.5703125" style="1" customWidth="1"/>
    <col min="6923" max="6923" width="6.140625" style="1" customWidth="1"/>
    <col min="6924" max="6930" width="4.140625" style="1" customWidth="1"/>
    <col min="6931" max="6937" width="4.28515625" style="1" customWidth="1"/>
    <col min="6938" max="6939" width="6" style="1" customWidth="1"/>
    <col min="6940" max="6940" width="5.42578125" style="1" customWidth="1"/>
    <col min="6941" max="6941" width="6" style="1" customWidth="1"/>
    <col min="6942" max="6943" width="5.42578125" style="1" customWidth="1"/>
    <col min="6944" max="6944" width="5.7109375" style="1" customWidth="1"/>
    <col min="6945" max="6945" width="5.140625" style="1" customWidth="1"/>
    <col min="6946" max="6946" width="3.5703125" style="1" customWidth="1"/>
    <col min="6947" max="6947" width="3.140625" style="1" bestFit="1" customWidth="1"/>
    <col min="6948" max="6965" width="0" style="1" hidden="1" customWidth="1"/>
    <col min="6966" max="6966" width="5.28515625" style="1" bestFit="1" customWidth="1"/>
    <col min="6967" max="6967" width="5.140625" style="1" bestFit="1" customWidth="1"/>
    <col min="6968" max="6968" width="4.42578125" style="1" bestFit="1" customWidth="1"/>
    <col min="6969" max="6969" width="4.7109375" style="1" bestFit="1" customWidth="1"/>
    <col min="6970" max="6970" width="4.85546875" style="1" bestFit="1" customWidth="1"/>
    <col min="6971" max="6971" width="4.42578125" style="1" bestFit="1" customWidth="1"/>
    <col min="6972" max="6972" width="5" style="1" bestFit="1" customWidth="1"/>
    <col min="6973" max="6973" width="4.42578125" style="1" bestFit="1" customWidth="1"/>
    <col min="6974" max="6974" width="4" style="1" bestFit="1" customWidth="1"/>
    <col min="6975" max="6976" width="4.7109375" style="1" bestFit="1" customWidth="1"/>
    <col min="6977" max="6977" width="4.28515625" style="1" bestFit="1" customWidth="1"/>
    <col min="6978" max="6979" width="4.7109375" style="1" bestFit="1" customWidth="1"/>
    <col min="6980" max="6980" width="4.5703125" style="1" bestFit="1" customWidth="1"/>
    <col min="6981" max="6981" width="4.85546875" style="1" bestFit="1" customWidth="1"/>
    <col min="6982" max="6982" width="5" style="1" bestFit="1" customWidth="1"/>
    <col min="6983" max="6983" width="4.5703125" style="1" bestFit="1" customWidth="1"/>
    <col min="6984" max="6984" width="5.140625" style="1" bestFit="1" customWidth="1"/>
    <col min="6985" max="6985" width="4.5703125" style="1" bestFit="1" customWidth="1"/>
    <col min="6986" max="6986" width="4.140625" style="1" bestFit="1" customWidth="1"/>
    <col min="6987" max="6988" width="4.85546875" style="1" bestFit="1" customWidth="1"/>
    <col min="6989" max="6989" width="4.42578125" style="1" bestFit="1" customWidth="1"/>
    <col min="6990" max="6991" width="4.85546875" style="1" bestFit="1" customWidth="1"/>
    <col min="6992" max="7003" width="2.42578125" style="1" customWidth="1"/>
    <col min="7004" max="7168" width="9.140625" style="1"/>
    <col min="7169" max="7169" width="4.5703125" style="1" customWidth="1"/>
    <col min="7170" max="7170" width="14.28515625" style="1" customWidth="1"/>
    <col min="7171" max="7171" width="5.28515625" style="1" customWidth="1"/>
    <col min="7172" max="7172" width="4.7109375" style="1" customWidth="1"/>
    <col min="7173" max="7173" width="11.5703125" style="1" customWidth="1"/>
    <col min="7174" max="7174" width="4.7109375" style="1" customWidth="1"/>
    <col min="7175" max="7175" width="4.42578125" style="1" customWidth="1"/>
    <col min="7176" max="7176" width="6" style="1" customWidth="1"/>
    <col min="7177" max="7177" width="5.42578125" style="1" customWidth="1"/>
    <col min="7178" max="7178" width="6.5703125" style="1" customWidth="1"/>
    <col min="7179" max="7179" width="6.140625" style="1" customWidth="1"/>
    <col min="7180" max="7186" width="4.140625" style="1" customWidth="1"/>
    <col min="7187" max="7193" width="4.28515625" style="1" customWidth="1"/>
    <col min="7194" max="7195" width="6" style="1" customWidth="1"/>
    <col min="7196" max="7196" width="5.42578125" style="1" customWidth="1"/>
    <col min="7197" max="7197" width="6" style="1" customWidth="1"/>
    <col min="7198" max="7199" width="5.42578125" style="1" customWidth="1"/>
    <col min="7200" max="7200" width="5.7109375" style="1" customWidth="1"/>
    <col min="7201" max="7201" width="5.140625" style="1" customWidth="1"/>
    <col min="7202" max="7202" width="3.5703125" style="1" customWidth="1"/>
    <col min="7203" max="7203" width="3.140625" style="1" bestFit="1" customWidth="1"/>
    <col min="7204" max="7221" width="0" style="1" hidden="1" customWidth="1"/>
    <col min="7222" max="7222" width="5.28515625" style="1" bestFit="1" customWidth="1"/>
    <col min="7223" max="7223" width="5.140625" style="1" bestFit="1" customWidth="1"/>
    <col min="7224" max="7224" width="4.42578125" style="1" bestFit="1" customWidth="1"/>
    <col min="7225" max="7225" width="4.7109375" style="1" bestFit="1" customWidth="1"/>
    <col min="7226" max="7226" width="4.85546875" style="1" bestFit="1" customWidth="1"/>
    <col min="7227" max="7227" width="4.42578125" style="1" bestFit="1" customWidth="1"/>
    <col min="7228" max="7228" width="5" style="1" bestFit="1" customWidth="1"/>
    <col min="7229" max="7229" width="4.42578125" style="1" bestFit="1" customWidth="1"/>
    <col min="7230" max="7230" width="4" style="1" bestFit="1" customWidth="1"/>
    <col min="7231" max="7232" width="4.7109375" style="1" bestFit="1" customWidth="1"/>
    <col min="7233" max="7233" width="4.28515625" style="1" bestFit="1" customWidth="1"/>
    <col min="7234" max="7235" width="4.7109375" style="1" bestFit="1" customWidth="1"/>
    <col min="7236" max="7236" width="4.5703125" style="1" bestFit="1" customWidth="1"/>
    <col min="7237" max="7237" width="4.85546875" style="1" bestFit="1" customWidth="1"/>
    <col min="7238" max="7238" width="5" style="1" bestFit="1" customWidth="1"/>
    <col min="7239" max="7239" width="4.5703125" style="1" bestFit="1" customWidth="1"/>
    <col min="7240" max="7240" width="5.140625" style="1" bestFit="1" customWidth="1"/>
    <col min="7241" max="7241" width="4.5703125" style="1" bestFit="1" customWidth="1"/>
    <col min="7242" max="7242" width="4.140625" style="1" bestFit="1" customWidth="1"/>
    <col min="7243" max="7244" width="4.85546875" style="1" bestFit="1" customWidth="1"/>
    <col min="7245" max="7245" width="4.42578125" style="1" bestFit="1" customWidth="1"/>
    <col min="7246" max="7247" width="4.85546875" style="1" bestFit="1" customWidth="1"/>
    <col min="7248" max="7259" width="2.42578125" style="1" customWidth="1"/>
    <col min="7260" max="7424" width="9.140625" style="1"/>
    <col min="7425" max="7425" width="4.5703125" style="1" customWidth="1"/>
    <col min="7426" max="7426" width="14.28515625" style="1" customWidth="1"/>
    <col min="7427" max="7427" width="5.28515625" style="1" customWidth="1"/>
    <col min="7428" max="7428" width="4.7109375" style="1" customWidth="1"/>
    <col min="7429" max="7429" width="11.5703125" style="1" customWidth="1"/>
    <col min="7430" max="7430" width="4.7109375" style="1" customWidth="1"/>
    <col min="7431" max="7431" width="4.42578125" style="1" customWidth="1"/>
    <col min="7432" max="7432" width="6" style="1" customWidth="1"/>
    <col min="7433" max="7433" width="5.42578125" style="1" customWidth="1"/>
    <col min="7434" max="7434" width="6.5703125" style="1" customWidth="1"/>
    <col min="7435" max="7435" width="6.140625" style="1" customWidth="1"/>
    <col min="7436" max="7442" width="4.140625" style="1" customWidth="1"/>
    <col min="7443" max="7449" width="4.28515625" style="1" customWidth="1"/>
    <col min="7450" max="7451" width="6" style="1" customWidth="1"/>
    <col min="7452" max="7452" width="5.42578125" style="1" customWidth="1"/>
    <col min="7453" max="7453" width="6" style="1" customWidth="1"/>
    <col min="7454" max="7455" width="5.42578125" style="1" customWidth="1"/>
    <col min="7456" max="7456" width="5.7109375" style="1" customWidth="1"/>
    <col min="7457" max="7457" width="5.140625" style="1" customWidth="1"/>
    <col min="7458" max="7458" width="3.5703125" style="1" customWidth="1"/>
    <col min="7459" max="7459" width="3.140625" style="1" bestFit="1" customWidth="1"/>
    <col min="7460" max="7477" width="0" style="1" hidden="1" customWidth="1"/>
    <col min="7478" max="7478" width="5.28515625" style="1" bestFit="1" customWidth="1"/>
    <col min="7479" max="7479" width="5.140625" style="1" bestFit="1" customWidth="1"/>
    <col min="7480" max="7480" width="4.42578125" style="1" bestFit="1" customWidth="1"/>
    <col min="7481" max="7481" width="4.7109375" style="1" bestFit="1" customWidth="1"/>
    <col min="7482" max="7482" width="4.85546875" style="1" bestFit="1" customWidth="1"/>
    <col min="7483" max="7483" width="4.42578125" style="1" bestFit="1" customWidth="1"/>
    <col min="7484" max="7484" width="5" style="1" bestFit="1" customWidth="1"/>
    <col min="7485" max="7485" width="4.42578125" style="1" bestFit="1" customWidth="1"/>
    <col min="7486" max="7486" width="4" style="1" bestFit="1" customWidth="1"/>
    <col min="7487" max="7488" width="4.7109375" style="1" bestFit="1" customWidth="1"/>
    <col min="7489" max="7489" width="4.28515625" style="1" bestFit="1" customWidth="1"/>
    <col min="7490" max="7491" width="4.7109375" style="1" bestFit="1" customWidth="1"/>
    <col min="7492" max="7492" width="4.5703125" style="1" bestFit="1" customWidth="1"/>
    <col min="7493" max="7493" width="4.85546875" style="1" bestFit="1" customWidth="1"/>
    <col min="7494" max="7494" width="5" style="1" bestFit="1" customWidth="1"/>
    <col min="7495" max="7495" width="4.5703125" style="1" bestFit="1" customWidth="1"/>
    <col min="7496" max="7496" width="5.140625" style="1" bestFit="1" customWidth="1"/>
    <col min="7497" max="7497" width="4.5703125" style="1" bestFit="1" customWidth="1"/>
    <col min="7498" max="7498" width="4.140625" style="1" bestFit="1" customWidth="1"/>
    <col min="7499" max="7500" width="4.85546875" style="1" bestFit="1" customWidth="1"/>
    <col min="7501" max="7501" width="4.42578125" style="1" bestFit="1" customWidth="1"/>
    <col min="7502" max="7503" width="4.85546875" style="1" bestFit="1" customWidth="1"/>
    <col min="7504" max="7515" width="2.42578125" style="1" customWidth="1"/>
    <col min="7516" max="7680" width="9.140625" style="1"/>
    <col min="7681" max="7681" width="4.5703125" style="1" customWidth="1"/>
    <col min="7682" max="7682" width="14.28515625" style="1" customWidth="1"/>
    <col min="7683" max="7683" width="5.28515625" style="1" customWidth="1"/>
    <col min="7684" max="7684" width="4.7109375" style="1" customWidth="1"/>
    <col min="7685" max="7685" width="11.5703125" style="1" customWidth="1"/>
    <col min="7686" max="7686" width="4.7109375" style="1" customWidth="1"/>
    <col min="7687" max="7687" width="4.42578125" style="1" customWidth="1"/>
    <col min="7688" max="7688" width="6" style="1" customWidth="1"/>
    <col min="7689" max="7689" width="5.42578125" style="1" customWidth="1"/>
    <col min="7690" max="7690" width="6.5703125" style="1" customWidth="1"/>
    <col min="7691" max="7691" width="6.140625" style="1" customWidth="1"/>
    <col min="7692" max="7698" width="4.140625" style="1" customWidth="1"/>
    <col min="7699" max="7705" width="4.28515625" style="1" customWidth="1"/>
    <col min="7706" max="7707" width="6" style="1" customWidth="1"/>
    <col min="7708" max="7708" width="5.42578125" style="1" customWidth="1"/>
    <col min="7709" max="7709" width="6" style="1" customWidth="1"/>
    <col min="7710" max="7711" width="5.42578125" style="1" customWidth="1"/>
    <col min="7712" max="7712" width="5.7109375" style="1" customWidth="1"/>
    <col min="7713" max="7713" width="5.140625" style="1" customWidth="1"/>
    <col min="7714" max="7714" width="3.5703125" style="1" customWidth="1"/>
    <col min="7715" max="7715" width="3.140625" style="1" bestFit="1" customWidth="1"/>
    <col min="7716" max="7733" width="0" style="1" hidden="1" customWidth="1"/>
    <col min="7734" max="7734" width="5.28515625" style="1" bestFit="1" customWidth="1"/>
    <col min="7735" max="7735" width="5.140625" style="1" bestFit="1" customWidth="1"/>
    <col min="7736" max="7736" width="4.42578125" style="1" bestFit="1" customWidth="1"/>
    <col min="7737" max="7737" width="4.7109375" style="1" bestFit="1" customWidth="1"/>
    <col min="7738" max="7738" width="4.85546875" style="1" bestFit="1" customWidth="1"/>
    <col min="7739" max="7739" width="4.42578125" style="1" bestFit="1" customWidth="1"/>
    <col min="7740" max="7740" width="5" style="1" bestFit="1" customWidth="1"/>
    <col min="7741" max="7741" width="4.42578125" style="1" bestFit="1" customWidth="1"/>
    <col min="7742" max="7742" width="4" style="1" bestFit="1" customWidth="1"/>
    <col min="7743" max="7744" width="4.7109375" style="1" bestFit="1" customWidth="1"/>
    <col min="7745" max="7745" width="4.28515625" style="1" bestFit="1" customWidth="1"/>
    <col min="7746" max="7747" width="4.7109375" style="1" bestFit="1" customWidth="1"/>
    <col min="7748" max="7748" width="4.5703125" style="1" bestFit="1" customWidth="1"/>
    <col min="7749" max="7749" width="4.85546875" style="1" bestFit="1" customWidth="1"/>
    <col min="7750" max="7750" width="5" style="1" bestFit="1" customWidth="1"/>
    <col min="7751" max="7751" width="4.5703125" style="1" bestFit="1" customWidth="1"/>
    <col min="7752" max="7752" width="5.140625" style="1" bestFit="1" customWidth="1"/>
    <col min="7753" max="7753" width="4.5703125" style="1" bestFit="1" customWidth="1"/>
    <col min="7754" max="7754" width="4.140625" style="1" bestFit="1" customWidth="1"/>
    <col min="7755" max="7756" width="4.85546875" style="1" bestFit="1" customWidth="1"/>
    <col min="7757" max="7757" width="4.42578125" style="1" bestFit="1" customWidth="1"/>
    <col min="7758" max="7759" width="4.85546875" style="1" bestFit="1" customWidth="1"/>
    <col min="7760" max="7771" width="2.42578125" style="1" customWidth="1"/>
    <col min="7772" max="7936" width="9.140625" style="1"/>
    <col min="7937" max="7937" width="4.5703125" style="1" customWidth="1"/>
    <col min="7938" max="7938" width="14.28515625" style="1" customWidth="1"/>
    <col min="7939" max="7939" width="5.28515625" style="1" customWidth="1"/>
    <col min="7940" max="7940" width="4.7109375" style="1" customWidth="1"/>
    <col min="7941" max="7941" width="11.5703125" style="1" customWidth="1"/>
    <col min="7942" max="7942" width="4.7109375" style="1" customWidth="1"/>
    <col min="7943" max="7943" width="4.42578125" style="1" customWidth="1"/>
    <col min="7944" max="7944" width="6" style="1" customWidth="1"/>
    <col min="7945" max="7945" width="5.42578125" style="1" customWidth="1"/>
    <col min="7946" max="7946" width="6.5703125" style="1" customWidth="1"/>
    <col min="7947" max="7947" width="6.140625" style="1" customWidth="1"/>
    <col min="7948" max="7954" width="4.140625" style="1" customWidth="1"/>
    <col min="7955" max="7961" width="4.28515625" style="1" customWidth="1"/>
    <col min="7962" max="7963" width="6" style="1" customWidth="1"/>
    <col min="7964" max="7964" width="5.42578125" style="1" customWidth="1"/>
    <col min="7965" max="7965" width="6" style="1" customWidth="1"/>
    <col min="7966" max="7967" width="5.42578125" style="1" customWidth="1"/>
    <col min="7968" max="7968" width="5.7109375" style="1" customWidth="1"/>
    <col min="7969" max="7969" width="5.140625" style="1" customWidth="1"/>
    <col min="7970" max="7970" width="3.5703125" style="1" customWidth="1"/>
    <col min="7971" max="7971" width="3.140625" style="1" bestFit="1" customWidth="1"/>
    <col min="7972" max="7989" width="0" style="1" hidden="1" customWidth="1"/>
    <col min="7990" max="7990" width="5.28515625" style="1" bestFit="1" customWidth="1"/>
    <col min="7991" max="7991" width="5.140625" style="1" bestFit="1" customWidth="1"/>
    <col min="7992" max="7992" width="4.42578125" style="1" bestFit="1" customWidth="1"/>
    <col min="7993" max="7993" width="4.7109375" style="1" bestFit="1" customWidth="1"/>
    <col min="7994" max="7994" width="4.85546875" style="1" bestFit="1" customWidth="1"/>
    <col min="7995" max="7995" width="4.42578125" style="1" bestFit="1" customWidth="1"/>
    <col min="7996" max="7996" width="5" style="1" bestFit="1" customWidth="1"/>
    <col min="7997" max="7997" width="4.42578125" style="1" bestFit="1" customWidth="1"/>
    <col min="7998" max="7998" width="4" style="1" bestFit="1" customWidth="1"/>
    <col min="7999" max="8000" width="4.7109375" style="1" bestFit="1" customWidth="1"/>
    <col min="8001" max="8001" width="4.28515625" style="1" bestFit="1" customWidth="1"/>
    <col min="8002" max="8003" width="4.7109375" style="1" bestFit="1" customWidth="1"/>
    <col min="8004" max="8004" width="4.5703125" style="1" bestFit="1" customWidth="1"/>
    <col min="8005" max="8005" width="4.85546875" style="1" bestFit="1" customWidth="1"/>
    <col min="8006" max="8006" width="5" style="1" bestFit="1" customWidth="1"/>
    <col min="8007" max="8007" width="4.5703125" style="1" bestFit="1" customWidth="1"/>
    <col min="8008" max="8008" width="5.140625" style="1" bestFit="1" customWidth="1"/>
    <col min="8009" max="8009" width="4.5703125" style="1" bestFit="1" customWidth="1"/>
    <col min="8010" max="8010" width="4.140625" style="1" bestFit="1" customWidth="1"/>
    <col min="8011" max="8012" width="4.85546875" style="1" bestFit="1" customWidth="1"/>
    <col min="8013" max="8013" width="4.42578125" style="1" bestFit="1" customWidth="1"/>
    <col min="8014" max="8015" width="4.85546875" style="1" bestFit="1" customWidth="1"/>
    <col min="8016" max="8027" width="2.42578125" style="1" customWidth="1"/>
    <col min="8028" max="8192" width="9.140625" style="1"/>
    <col min="8193" max="8193" width="4.5703125" style="1" customWidth="1"/>
    <col min="8194" max="8194" width="14.28515625" style="1" customWidth="1"/>
    <col min="8195" max="8195" width="5.28515625" style="1" customWidth="1"/>
    <col min="8196" max="8196" width="4.7109375" style="1" customWidth="1"/>
    <col min="8197" max="8197" width="11.5703125" style="1" customWidth="1"/>
    <col min="8198" max="8198" width="4.7109375" style="1" customWidth="1"/>
    <col min="8199" max="8199" width="4.42578125" style="1" customWidth="1"/>
    <col min="8200" max="8200" width="6" style="1" customWidth="1"/>
    <col min="8201" max="8201" width="5.42578125" style="1" customWidth="1"/>
    <col min="8202" max="8202" width="6.5703125" style="1" customWidth="1"/>
    <col min="8203" max="8203" width="6.140625" style="1" customWidth="1"/>
    <col min="8204" max="8210" width="4.140625" style="1" customWidth="1"/>
    <col min="8211" max="8217" width="4.28515625" style="1" customWidth="1"/>
    <col min="8218" max="8219" width="6" style="1" customWidth="1"/>
    <col min="8220" max="8220" width="5.42578125" style="1" customWidth="1"/>
    <col min="8221" max="8221" width="6" style="1" customWidth="1"/>
    <col min="8222" max="8223" width="5.42578125" style="1" customWidth="1"/>
    <col min="8224" max="8224" width="5.7109375" style="1" customWidth="1"/>
    <col min="8225" max="8225" width="5.140625" style="1" customWidth="1"/>
    <col min="8226" max="8226" width="3.5703125" style="1" customWidth="1"/>
    <col min="8227" max="8227" width="3.140625" style="1" bestFit="1" customWidth="1"/>
    <col min="8228" max="8245" width="0" style="1" hidden="1" customWidth="1"/>
    <col min="8246" max="8246" width="5.28515625" style="1" bestFit="1" customWidth="1"/>
    <col min="8247" max="8247" width="5.140625" style="1" bestFit="1" customWidth="1"/>
    <col min="8248" max="8248" width="4.42578125" style="1" bestFit="1" customWidth="1"/>
    <col min="8249" max="8249" width="4.7109375" style="1" bestFit="1" customWidth="1"/>
    <col min="8250" max="8250" width="4.85546875" style="1" bestFit="1" customWidth="1"/>
    <col min="8251" max="8251" width="4.42578125" style="1" bestFit="1" customWidth="1"/>
    <col min="8252" max="8252" width="5" style="1" bestFit="1" customWidth="1"/>
    <col min="8253" max="8253" width="4.42578125" style="1" bestFit="1" customWidth="1"/>
    <col min="8254" max="8254" width="4" style="1" bestFit="1" customWidth="1"/>
    <col min="8255" max="8256" width="4.7109375" style="1" bestFit="1" customWidth="1"/>
    <col min="8257" max="8257" width="4.28515625" style="1" bestFit="1" customWidth="1"/>
    <col min="8258" max="8259" width="4.7109375" style="1" bestFit="1" customWidth="1"/>
    <col min="8260" max="8260" width="4.5703125" style="1" bestFit="1" customWidth="1"/>
    <col min="8261" max="8261" width="4.85546875" style="1" bestFit="1" customWidth="1"/>
    <col min="8262" max="8262" width="5" style="1" bestFit="1" customWidth="1"/>
    <col min="8263" max="8263" width="4.5703125" style="1" bestFit="1" customWidth="1"/>
    <col min="8264" max="8264" width="5.140625" style="1" bestFit="1" customWidth="1"/>
    <col min="8265" max="8265" width="4.5703125" style="1" bestFit="1" customWidth="1"/>
    <col min="8266" max="8266" width="4.140625" style="1" bestFit="1" customWidth="1"/>
    <col min="8267" max="8268" width="4.85546875" style="1" bestFit="1" customWidth="1"/>
    <col min="8269" max="8269" width="4.42578125" style="1" bestFit="1" customWidth="1"/>
    <col min="8270" max="8271" width="4.85546875" style="1" bestFit="1" customWidth="1"/>
    <col min="8272" max="8283" width="2.42578125" style="1" customWidth="1"/>
    <col min="8284" max="8448" width="9.140625" style="1"/>
    <col min="8449" max="8449" width="4.5703125" style="1" customWidth="1"/>
    <col min="8450" max="8450" width="14.28515625" style="1" customWidth="1"/>
    <col min="8451" max="8451" width="5.28515625" style="1" customWidth="1"/>
    <col min="8452" max="8452" width="4.7109375" style="1" customWidth="1"/>
    <col min="8453" max="8453" width="11.5703125" style="1" customWidth="1"/>
    <col min="8454" max="8454" width="4.7109375" style="1" customWidth="1"/>
    <col min="8455" max="8455" width="4.42578125" style="1" customWidth="1"/>
    <col min="8456" max="8456" width="6" style="1" customWidth="1"/>
    <col min="8457" max="8457" width="5.42578125" style="1" customWidth="1"/>
    <col min="8458" max="8458" width="6.5703125" style="1" customWidth="1"/>
    <col min="8459" max="8459" width="6.140625" style="1" customWidth="1"/>
    <col min="8460" max="8466" width="4.140625" style="1" customWidth="1"/>
    <col min="8467" max="8473" width="4.28515625" style="1" customWidth="1"/>
    <col min="8474" max="8475" width="6" style="1" customWidth="1"/>
    <col min="8476" max="8476" width="5.42578125" style="1" customWidth="1"/>
    <col min="8477" max="8477" width="6" style="1" customWidth="1"/>
    <col min="8478" max="8479" width="5.42578125" style="1" customWidth="1"/>
    <col min="8480" max="8480" width="5.7109375" style="1" customWidth="1"/>
    <col min="8481" max="8481" width="5.140625" style="1" customWidth="1"/>
    <col min="8482" max="8482" width="3.5703125" style="1" customWidth="1"/>
    <col min="8483" max="8483" width="3.140625" style="1" bestFit="1" customWidth="1"/>
    <col min="8484" max="8501" width="0" style="1" hidden="1" customWidth="1"/>
    <col min="8502" max="8502" width="5.28515625" style="1" bestFit="1" customWidth="1"/>
    <col min="8503" max="8503" width="5.140625" style="1" bestFit="1" customWidth="1"/>
    <col min="8504" max="8504" width="4.42578125" style="1" bestFit="1" customWidth="1"/>
    <col min="8505" max="8505" width="4.7109375" style="1" bestFit="1" customWidth="1"/>
    <col min="8506" max="8506" width="4.85546875" style="1" bestFit="1" customWidth="1"/>
    <col min="8507" max="8507" width="4.42578125" style="1" bestFit="1" customWidth="1"/>
    <col min="8508" max="8508" width="5" style="1" bestFit="1" customWidth="1"/>
    <col min="8509" max="8509" width="4.42578125" style="1" bestFit="1" customWidth="1"/>
    <col min="8510" max="8510" width="4" style="1" bestFit="1" customWidth="1"/>
    <col min="8511" max="8512" width="4.7109375" style="1" bestFit="1" customWidth="1"/>
    <col min="8513" max="8513" width="4.28515625" style="1" bestFit="1" customWidth="1"/>
    <col min="8514" max="8515" width="4.7109375" style="1" bestFit="1" customWidth="1"/>
    <col min="8516" max="8516" width="4.5703125" style="1" bestFit="1" customWidth="1"/>
    <col min="8517" max="8517" width="4.85546875" style="1" bestFit="1" customWidth="1"/>
    <col min="8518" max="8518" width="5" style="1" bestFit="1" customWidth="1"/>
    <col min="8519" max="8519" width="4.5703125" style="1" bestFit="1" customWidth="1"/>
    <col min="8520" max="8520" width="5.140625" style="1" bestFit="1" customWidth="1"/>
    <col min="8521" max="8521" width="4.5703125" style="1" bestFit="1" customWidth="1"/>
    <col min="8522" max="8522" width="4.140625" style="1" bestFit="1" customWidth="1"/>
    <col min="8523" max="8524" width="4.85546875" style="1" bestFit="1" customWidth="1"/>
    <col min="8525" max="8525" width="4.42578125" style="1" bestFit="1" customWidth="1"/>
    <col min="8526" max="8527" width="4.85546875" style="1" bestFit="1" customWidth="1"/>
    <col min="8528" max="8539" width="2.42578125" style="1" customWidth="1"/>
    <col min="8540" max="8704" width="9.140625" style="1"/>
    <col min="8705" max="8705" width="4.5703125" style="1" customWidth="1"/>
    <col min="8706" max="8706" width="14.28515625" style="1" customWidth="1"/>
    <col min="8707" max="8707" width="5.28515625" style="1" customWidth="1"/>
    <col min="8708" max="8708" width="4.7109375" style="1" customWidth="1"/>
    <col min="8709" max="8709" width="11.5703125" style="1" customWidth="1"/>
    <col min="8710" max="8710" width="4.7109375" style="1" customWidth="1"/>
    <col min="8711" max="8711" width="4.42578125" style="1" customWidth="1"/>
    <col min="8712" max="8712" width="6" style="1" customWidth="1"/>
    <col min="8713" max="8713" width="5.42578125" style="1" customWidth="1"/>
    <col min="8714" max="8714" width="6.5703125" style="1" customWidth="1"/>
    <col min="8715" max="8715" width="6.140625" style="1" customWidth="1"/>
    <col min="8716" max="8722" width="4.140625" style="1" customWidth="1"/>
    <col min="8723" max="8729" width="4.28515625" style="1" customWidth="1"/>
    <col min="8730" max="8731" width="6" style="1" customWidth="1"/>
    <col min="8732" max="8732" width="5.42578125" style="1" customWidth="1"/>
    <col min="8733" max="8733" width="6" style="1" customWidth="1"/>
    <col min="8734" max="8735" width="5.42578125" style="1" customWidth="1"/>
    <col min="8736" max="8736" width="5.7109375" style="1" customWidth="1"/>
    <col min="8737" max="8737" width="5.140625" style="1" customWidth="1"/>
    <col min="8738" max="8738" width="3.5703125" style="1" customWidth="1"/>
    <col min="8739" max="8739" width="3.140625" style="1" bestFit="1" customWidth="1"/>
    <col min="8740" max="8757" width="0" style="1" hidden="1" customWidth="1"/>
    <col min="8758" max="8758" width="5.28515625" style="1" bestFit="1" customWidth="1"/>
    <col min="8759" max="8759" width="5.140625" style="1" bestFit="1" customWidth="1"/>
    <col min="8760" max="8760" width="4.42578125" style="1" bestFit="1" customWidth="1"/>
    <col min="8761" max="8761" width="4.7109375" style="1" bestFit="1" customWidth="1"/>
    <col min="8762" max="8762" width="4.85546875" style="1" bestFit="1" customWidth="1"/>
    <col min="8763" max="8763" width="4.42578125" style="1" bestFit="1" customWidth="1"/>
    <col min="8764" max="8764" width="5" style="1" bestFit="1" customWidth="1"/>
    <col min="8765" max="8765" width="4.42578125" style="1" bestFit="1" customWidth="1"/>
    <col min="8766" max="8766" width="4" style="1" bestFit="1" customWidth="1"/>
    <col min="8767" max="8768" width="4.7109375" style="1" bestFit="1" customWidth="1"/>
    <col min="8769" max="8769" width="4.28515625" style="1" bestFit="1" customWidth="1"/>
    <col min="8770" max="8771" width="4.7109375" style="1" bestFit="1" customWidth="1"/>
    <col min="8772" max="8772" width="4.5703125" style="1" bestFit="1" customWidth="1"/>
    <col min="8773" max="8773" width="4.85546875" style="1" bestFit="1" customWidth="1"/>
    <col min="8774" max="8774" width="5" style="1" bestFit="1" customWidth="1"/>
    <col min="8775" max="8775" width="4.5703125" style="1" bestFit="1" customWidth="1"/>
    <col min="8776" max="8776" width="5.140625" style="1" bestFit="1" customWidth="1"/>
    <col min="8777" max="8777" width="4.5703125" style="1" bestFit="1" customWidth="1"/>
    <col min="8778" max="8778" width="4.140625" style="1" bestFit="1" customWidth="1"/>
    <col min="8779" max="8780" width="4.85546875" style="1" bestFit="1" customWidth="1"/>
    <col min="8781" max="8781" width="4.42578125" style="1" bestFit="1" customWidth="1"/>
    <col min="8782" max="8783" width="4.85546875" style="1" bestFit="1" customWidth="1"/>
    <col min="8784" max="8795" width="2.42578125" style="1" customWidth="1"/>
    <col min="8796" max="8960" width="9.140625" style="1"/>
    <col min="8961" max="8961" width="4.5703125" style="1" customWidth="1"/>
    <col min="8962" max="8962" width="14.28515625" style="1" customWidth="1"/>
    <col min="8963" max="8963" width="5.28515625" style="1" customWidth="1"/>
    <col min="8964" max="8964" width="4.7109375" style="1" customWidth="1"/>
    <col min="8965" max="8965" width="11.5703125" style="1" customWidth="1"/>
    <col min="8966" max="8966" width="4.7109375" style="1" customWidth="1"/>
    <col min="8967" max="8967" width="4.42578125" style="1" customWidth="1"/>
    <col min="8968" max="8968" width="6" style="1" customWidth="1"/>
    <col min="8969" max="8969" width="5.42578125" style="1" customWidth="1"/>
    <col min="8970" max="8970" width="6.5703125" style="1" customWidth="1"/>
    <col min="8971" max="8971" width="6.140625" style="1" customWidth="1"/>
    <col min="8972" max="8978" width="4.140625" style="1" customWidth="1"/>
    <col min="8979" max="8985" width="4.28515625" style="1" customWidth="1"/>
    <col min="8986" max="8987" width="6" style="1" customWidth="1"/>
    <col min="8988" max="8988" width="5.42578125" style="1" customWidth="1"/>
    <col min="8989" max="8989" width="6" style="1" customWidth="1"/>
    <col min="8990" max="8991" width="5.42578125" style="1" customWidth="1"/>
    <col min="8992" max="8992" width="5.7109375" style="1" customWidth="1"/>
    <col min="8993" max="8993" width="5.140625" style="1" customWidth="1"/>
    <col min="8994" max="8994" width="3.5703125" style="1" customWidth="1"/>
    <col min="8995" max="8995" width="3.140625" style="1" bestFit="1" customWidth="1"/>
    <col min="8996" max="9013" width="0" style="1" hidden="1" customWidth="1"/>
    <col min="9014" max="9014" width="5.28515625" style="1" bestFit="1" customWidth="1"/>
    <col min="9015" max="9015" width="5.140625" style="1" bestFit="1" customWidth="1"/>
    <col min="9016" max="9016" width="4.42578125" style="1" bestFit="1" customWidth="1"/>
    <col min="9017" max="9017" width="4.7109375" style="1" bestFit="1" customWidth="1"/>
    <col min="9018" max="9018" width="4.85546875" style="1" bestFit="1" customWidth="1"/>
    <col min="9019" max="9019" width="4.42578125" style="1" bestFit="1" customWidth="1"/>
    <col min="9020" max="9020" width="5" style="1" bestFit="1" customWidth="1"/>
    <col min="9021" max="9021" width="4.42578125" style="1" bestFit="1" customWidth="1"/>
    <col min="9022" max="9022" width="4" style="1" bestFit="1" customWidth="1"/>
    <col min="9023" max="9024" width="4.7109375" style="1" bestFit="1" customWidth="1"/>
    <col min="9025" max="9025" width="4.28515625" style="1" bestFit="1" customWidth="1"/>
    <col min="9026" max="9027" width="4.7109375" style="1" bestFit="1" customWidth="1"/>
    <col min="9028" max="9028" width="4.5703125" style="1" bestFit="1" customWidth="1"/>
    <col min="9029" max="9029" width="4.85546875" style="1" bestFit="1" customWidth="1"/>
    <col min="9030" max="9030" width="5" style="1" bestFit="1" customWidth="1"/>
    <col min="9031" max="9031" width="4.5703125" style="1" bestFit="1" customWidth="1"/>
    <col min="9032" max="9032" width="5.140625" style="1" bestFit="1" customWidth="1"/>
    <col min="9033" max="9033" width="4.5703125" style="1" bestFit="1" customWidth="1"/>
    <col min="9034" max="9034" width="4.140625" style="1" bestFit="1" customWidth="1"/>
    <col min="9035" max="9036" width="4.85546875" style="1" bestFit="1" customWidth="1"/>
    <col min="9037" max="9037" width="4.42578125" style="1" bestFit="1" customWidth="1"/>
    <col min="9038" max="9039" width="4.85546875" style="1" bestFit="1" customWidth="1"/>
    <col min="9040" max="9051" width="2.42578125" style="1" customWidth="1"/>
    <col min="9052" max="9216" width="9.140625" style="1"/>
    <col min="9217" max="9217" width="4.5703125" style="1" customWidth="1"/>
    <col min="9218" max="9218" width="14.28515625" style="1" customWidth="1"/>
    <col min="9219" max="9219" width="5.28515625" style="1" customWidth="1"/>
    <col min="9220" max="9220" width="4.7109375" style="1" customWidth="1"/>
    <col min="9221" max="9221" width="11.5703125" style="1" customWidth="1"/>
    <col min="9222" max="9222" width="4.7109375" style="1" customWidth="1"/>
    <col min="9223" max="9223" width="4.42578125" style="1" customWidth="1"/>
    <col min="9224" max="9224" width="6" style="1" customWidth="1"/>
    <col min="9225" max="9225" width="5.42578125" style="1" customWidth="1"/>
    <col min="9226" max="9226" width="6.5703125" style="1" customWidth="1"/>
    <col min="9227" max="9227" width="6.140625" style="1" customWidth="1"/>
    <col min="9228" max="9234" width="4.140625" style="1" customWidth="1"/>
    <col min="9235" max="9241" width="4.28515625" style="1" customWidth="1"/>
    <col min="9242" max="9243" width="6" style="1" customWidth="1"/>
    <col min="9244" max="9244" width="5.42578125" style="1" customWidth="1"/>
    <col min="9245" max="9245" width="6" style="1" customWidth="1"/>
    <col min="9246" max="9247" width="5.42578125" style="1" customWidth="1"/>
    <col min="9248" max="9248" width="5.7109375" style="1" customWidth="1"/>
    <col min="9249" max="9249" width="5.140625" style="1" customWidth="1"/>
    <col min="9250" max="9250" width="3.5703125" style="1" customWidth="1"/>
    <col min="9251" max="9251" width="3.140625" style="1" bestFit="1" customWidth="1"/>
    <col min="9252" max="9269" width="0" style="1" hidden="1" customWidth="1"/>
    <col min="9270" max="9270" width="5.28515625" style="1" bestFit="1" customWidth="1"/>
    <col min="9271" max="9271" width="5.140625" style="1" bestFit="1" customWidth="1"/>
    <col min="9272" max="9272" width="4.42578125" style="1" bestFit="1" customWidth="1"/>
    <col min="9273" max="9273" width="4.7109375" style="1" bestFit="1" customWidth="1"/>
    <col min="9274" max="9274" width="4.85546875" style="1" bestFit="1" customWidth="1"/>
    <col min="9275" max="9275" width="4.42578125" style="1" bestFit="1" customWidth="1"/>
    <col min="9276" max="9276" width="5" style="1" bestFit="1" customWidth="1"/>
    <col min="9277" max="9277" width="4.42578125" style="1" bestFit="1" customWidth="1"/>
    <col min="9278" max="9278" width="4" style="1" bestFit="1" customWidth="1"/>
    <col min="9279" max="9280" width="4.7109375" style="1" bestFit="1" customWidth="1"/>
    <col min="9281" max="9281" width="4.28515625" style="1" bestFit="1" customWidth="1"/>
    <col min="9282" max="9283" width="4.7109375" style="1" bestFit="1" customWidth="1"/>
    <col min="9284" max="9284" width="4.5703125" style="1" bestFit="1" customWidth="1"/>
    <col min="9285" max="9285" width="4.85546875" style="1" bestFit="1" customWidth="1"/>
    <col min="9286" max="9286" width="5" style="1" bestFit="1" customWidth="1"/>
    <col min="9287" max="9287" width="4.5703125" style="1" bestFit="1" customWidth="1"/>
    <col min="9288" max="9288" width="5.140625" style="1" bestFit="1" customWidth="1"/>
    <col min="9289" max="9289" width="4.5703125" style="1" bestFit="1" customWidth="1"/>
    <col min="9290" max="9290" width="4.140625" style="1" bestFit="1" customWidth="1"/>
    <col min="9291" max="9292" width="4.85546875" style="1" bestFit="1" customWidth="1"/>
    <col min="9293" max="9293" width="4.42578125" style="1" bestFit="1" customWidth="1"/>
    <col min="9294" max="9295" width="4.85546875" style="1" bestFit="1" customWidth="1"/>
    <col min="9296" max="9307" width="2.42578125" style="1" customWidth="1"/>
    <col min="9308" max="9472" width="9.140625" style="1"/>
    <col min="9473" max="9473" width="4.5703125" style="1" customWidth="1"/>
    <col min="9474" max="9474" width="14.28515625" style="1" customWidth="1"/>
    <col min="9475" max="9475" width="5.28515625" style="1" customWidth="1"/>
    <col min="9476" max="9476" width="4.7109375" style="1" customWidth="1"/>
    <col min="9477" max="9477" width="11.5703125" style="1" customWidth="1"/>
    <col min="9478" max="9478" width="4.7109375" style="1" customWidth="1"/>
    <col min="9479" max="9479" width="4.42578125" style="1" customWidth="1"/>
    <col min="9480" max="9480" width="6" style="1" customWidth="1"/>
    <col min="9481" max="9481" width="5.42578125" style="1" customWidth="1"/>
    <col min="9482" max="9482" width="6.5703125" style="1" customWidth="1"/>
    <col min="9483" max="9483" width="6.140625" style="1" customWidth="1"/>
    <col min="9484" max="9490" width="4.140625" style="1" customWidth="1"/>
    <col min="9491" max="9497" width="4.28515625" style="1" customWidth="1"/>
    <col min="9498" max="9499" width="6" style="1" customWidth="1"/>
    <col min="9500" max="9500" width="5.42578125" style="1" customWidth="1"/>
    <col min="9501" max="9501" width="6" style="1" customWidth="1"/>
    <col min="9502" max="9503" width="5.42578125" style="1" customWidth="1"/>
    <col min="9504" max="9504" width="5.7109375" style="1" customWidth="1"/>
    <col min="9505" max="9505" width="5.140625" style="1" customWidth="1"/>
    <col min="9506" max="9506" width="3.5703125" style="1" customWidth="1"/>
    <col min="9507" max="9507" width="3.140625" style="1" bestFit="1" customWidth="1"/>
    <col min="9508" max="9525" width="0" style="1" hidden="1" customWidth="1"/>
    <col min="9526" max="9526" width="5.28515625" style="1" bestFit="1" customWidth="1"/>
    <col min="9527" max="9527" width="5.140625" style="1" bestFit="1" customWidth="1"/>
    <col min="9528" max="9528" width="4.42578125" style="1" bestFit="1" customWidth="1"/>
    <col min="9529" max="9529" width="4.7109375" style="1" bestFit="1" customWidth="1"/>
    <col min="9530" max="9530" width="4.85546875" style="1" bestFit="1" customWidth="1"/>
    <col min="9531" max="9531" width="4.42578125" style="1" bestFit="1" customWidth="1"/>
    <col min="9532" max="9532" width="5" style="1" bestFit="1" customWidth="1"/>
    <col min="9533" max="9533" width="4.42578125" style="1" bestFit="1" customWidth="1"/>
    <col min="9534" max="9534" width="4" style="1" bestFit="1" customWidth="1"/>
    <col min="9535" max="9536" width="4.7109375" style="1" bestFit="1" customWidth="1"/>
    <col min="9537" max="9537" width="4.28515625" style="1" bestFit="1" customWidth="1"/>
    <col min="9538" max="9539" width="4.7109375" style="1" bestFit="1" customWidth="1"/>
    <col min="9540" max="9540" width="4.5703125" style="1" bestFit="1" customWidth="1"/>
    <col min="9541" max="9541" width="4.85546875" style="1" bestFit="1" customWidth="1"/>
    <col min="9542" max="9542" width="5" style="1" bestFit="1" customWidth="1"/>
    <col min="9543" max="9543" width="4.5703125" style="1" bestFit="1" customWidth="1"/>
    <col min="9544" max="9544" width="5.140625" style="1" bestFit="1" customWidth="1"/>
    <col min="9545" max="9545" width="4.5703125" style="1" bestFit="1" customWidth="1"/>
    <col min="9546" max="9546" width="4.140625" style="1" bestFit="1" customWidth="1"/>
    <col min="9547" max="9548" width="4.85546875" style="1" bestFit="1" customWidth="1"/>
    <col min="9549" max="9549" width="4.42578125" style="1" bestFit="1" customWidth="1"/>
    <col min="9550" max="9551" width="4.85546875" style="1" bestFit="1" customWidth="1"/>
    <col min="9552" max="9563" width="2.42578125" style="1" customWidth="1"/>
    <col min="9564" max="9728" width="9.140625" style="1"/>
    <col min="9729" max="9729" width="4.5703125" style="1" customWidth="1"/>
    <col min="9730" max="9730" width="14.28515625" style="1" customWidth="1"/>
    <col min="9731" max="9731" width="5.28515625" style="1" customWidth="1"/>
    <col min="9732" max="9732" width="4.7109375" style="1" customWidth="1"/>
    <col min="9733" max="9733" width="11.5703125" style="1" customWidth="1"/>
    <col min="9734" max="9734" width="4.7109375" style="1" customWidth="1"/>
    <col min="9735" max="9735" width="4.42578125" style="1" customWidth="1"/>
    <col min="9736" max="9736" width="6" style="1" customWidth="1"/>
    <col min="9737" max="9737" width="5.42578125" style="1" customWidth="1"/>
    <col min="9738" max="9738" width="6.5703125" style="1" customWidth="1"/>
    <col min="9739" max="9739" width="6.140625" style="1" customWidth="1"/>
    <col min="9740" max="9746" width="4.140625" style="1" customWidth="1"/>
    <col min="9747" max="9753" width="4.28515625" style="1" customWidth="1"/>
    <col min="9754" max="9755" width="6" style="1" customWidth="1"/>
    <col min="9756" max="9756" width="5.42578125" style="1" customWidth="1"/>
    <col min="9757" max="9757" width="6" style="1" customWidth="1"/>
    <col min="9758" max="9759" width="5.42578125" style="1" customWidth="1"/>
    <col min="9760" max="9760" width="5.7109375" style="1" customWidth="1"/>
    <col min="9761" max="9761" width="5.140625" style="1" customWidth="1"/>
    <col min="9762" max="9762" width="3.5703125" style="1" customWidth="1"/>
    <col min="9763" max="9763" width="3.140625" style="1" bestFit="1" customWidth="1"/>
    <col min="9764" max="9781" width="0" style="1" hidden="1" customWidth="1"/>
    <col min="9782" max="9782" width="5.28515625" style="1" bestFit="1" customWidth="1"/>
    <col min="9783" max="9783" width="5.140625" style="1" bestFit="1" customWidth="1"/>
    <col min="9784" max="9784" width="4.42578125" style="1" bestFit="1" customWidth="1"/>
    <col min="9785" max="9785" width="4.7109375" style="1" bestFit="1" customWidth="1"/>
    <col min="9786" max="9786" width="4.85546875" style="1" bestFit="1" customWidth="1"/>
    <col min="9787" max="9787" width="4.42578125" style="1" bestFit="1" customWidth="1"/>
    <col min="9788" max="9788" width="5" style="1" bestFit="1" customWidth="1"/>
    <col min="9789" max="9789" width="4.42578125" style="1" bestFit="1" customWidth="1"/>
    <col min="9790" max="9790" width="4" style="1" bestFit="1" customWidth="1"/>
    <col min="9791" max="9792" width="4.7109375" style="1" bestFit="1" customWidth="1"/>
    <col min="9793" max="9793" width="4.28515625" style="1" bestFit="1" customWidth="1"/>
    <col min="9794" max="9795" width="4.7109375" style="1" bestFit="1" customWidth="1"/>
    <col min="9796" max="9796" width="4.5703125" style="1" bestFit="1" customWidth="1"/>
    <col min="9797" max="9797" width="4.85546875" style="1" bestFit="1" customWidth="1"/>
    <col min="9798" max="9798" width="5" style="1" bestFit="1" customWidth="1"/>
    <col min="9799" max="9799" width="4.5703125" style="1" bestFit="1" customWidth="1"/>
    <col min="9800" max="9800" width="5.140625" style="1" bestFit="1" customWidth="1"/>
    <col min="9801" max="9801" width="4.5703125" style="1" bestFit="1" customWidth="1"/>
    <col min="9802" max="9802" width="4.140625" style="1" bestFit="1" customWidth="1"/>
    <col min="9803" max="9804" width="4.85546875" style="1" bestFit="1" customWidth="1"/>
    <col min="9805" max="9805" width="4.42578125" style="1" bestFit="1" customWidth="1"/>
    <col min="9806" max="9807" width="4.85546875" style="1" bestFit="1" customWidth="1"/>
    <col min="9808" max="9819" width="2.42578125" style="1" customWidth="1"/>
    <col min="9820" max="9984" width="9.140625" style="1"/>
    <col min="9985" max="9985" width="4.5703125" style="1" customWidth="1"/>
    <col min="9986" max="9986" width="14.28515625" style="1" customWidth="1"/>
    <col min="9987" max="9987" width="5.28515625" style="1" customWidth="1"/>
    <col min="9988" max="9988" width="4.7109375" style="1" customWidth="1"/>
    <col min="9989" max="9989" width="11.5703125" style="1" customWidth="1"/>
    <col min="9990" max="9990" width="4.7109375" style="1" customWidth="1"/>
    <col min="9991" max="9991" width="4.42578125" style="1" customWidth="1"/>
    <col min="9992" max="9992" width="6" style="1" customWidth="1"/>
    <col min="9993" max="9993" width="5.42578125" style="1" customWidth="1"/>
    <col min="9994" max="9994" width="6.5703125" style="1" customWidth="1"/>
    <col min="9995" max="9995" width="6.140625" style="1" customWidth="1"/>
    <col min="9996" max="10002" width="4.140625" style="1" customWidth="1"/>
    <col min="10003" max="10009" width="4.28515625" style="1" customWidth="1"/>
    <col min="10010" max="10011" width="6" style="1" customWidth="1"/>
    <col min="10012" max="10012" width="5.42578125" style="1" customWidth="1"/>
    <col min="10013" max="10013" width="6" style="1" customWidth="1"/>
    <col min="10014" max="10015" width="5.42578125" style="1" customWidth="1"/>
    <col min="10016" max="10016" width="5.7109375" style="1" customWidth="1"/>
    <col min="10017" max="10017" width="5.140625" style="1" customWidth="1"/>
    <col min="10018" max="10018" width="3.5703125" style="1" customWidth="1"/>
    <col min="10019" max="10019" width="3.140625" style="1" bestFit="1" customWidth="1"/>
    <col min="10020" max="10037" width="0" style="1" hidden="1" customWidth="1"/>
    <col min="10038" max="10038" width="5.28515625" style="1" bestFit="1" customWidth="1"/>
    <col min="10039" max="10039" width="5.140625" style="1" bestFit="1" customWidth="1"/>
    <col min="10040" max="10040" width="4.42578125" style="1" bestFit="1" customWidth="1"/>
    <col min="10041" max="10041" width="4.7109375" style="1" bestFit="1" customWidth="1"/>
    <col min="10042" max="10042" width="4.85546875" style="1" bestFit="1" customWidth="1"/>
    <col min="10043" max="10043" width="4.42578125" style="1" bestFit="1" customWidth="1"/>
    <col min="10044" max="10044" width="5" style="1" bestFit="1" customWidth="1"/>
    <col min="10045" max="10045" width="4.42578125" style="1" bestFit="1" customWidth="1"/>
    <col min="10046" max="10046" width="4" style="1" bestFit="1" customWidth="1"/>
    <col min="10047" max="10048" width="4.7109375" style="1" bestFit="1" customWidth="1"/>
    <col min="10049" max="10049" width="4.28515625" style="1" bestFit="1" customWidth="1"/>
    <col min="10050" max="10051" width="4.7109375" style="1" bestFit="1" customWidth="1"/>
    <col min="10052" max="10052" width="4.5703125" style="1" bestFit="1" customWidth="1"/>
    <col min="10053" max="10053" width="4.85546875" style="1" bestFit="1" customWidth="1"/>
    <col min="10054" max="10054" width="5" style="1" bestFit="1" customWidth="1"/>
    <col min="10055" max="10055" width="4.5703125" style="1" bestFit="1" customWidth="1"/>
    <col min="10056" max="10056" width="5.140625" style="1" bestFit="1" customWidth="1"/>
    <col min="10057" max="10057" width="4.5703125" style="1" bestFit="1" customWidth="1"/>
    <col min="10058" max="10058" width="4.140625" style="1" bestFit="1" customWidth="1"/>
    <col min="10059" max="10060" width="4.85546875" style="1" bestFit="1" customWidth="1"/>
    <col min="10061" max="10061" width="4.42578125" style="1" bestFit="1" customWidth="1"/>
    <col min="10062" max="10063" width="4.85546875" style="1" bestFit="1" customWidth="1"/>
    <col min="10064" max="10075" width="2.42578125" style="1" customWidth="1"/>
    <col min="10076" max="10240" width="9.140625" style="1"/>
    <col min="10241" max="10241" width="4.5703125" style="1" customWidth="1"/>
    <col min="10242" max="10242" width="14.28515625" style="1" customWidth="1"/>
    <col min="10243" max="10243" width="5.28515625" style="1" customWidth="1"/>
    <col min="10244" max="10244" width="4.7109375" style="1" customWidth="1"/>
    <col min="10245" max="10245" width="11.5703125" style="1" customWidth="1"/>
    <col min="10246" max="10246" width="4.7109375" style="1" customWidth="1"/>
    <col min="10247" max="10247" width="4.42578125" style="1" customWidth="1"/>
    <col min="10248" max="10248" width="6" style="1" customWidth="1"/>
    <col min="10249" max="10249" width="5.42578125" style="1" customWidth="1"/>
    <col min="10250" max="10250" width="6.5703125" style="1" customWidth="1"/>
    <col min="10251" max="10251" width="6.140625" style="1" customWidth="1"/>
    <col min="10252" max="10258" width="4.140625" style="1" customWidth="1"/>
    <col min="10259" max="10265" width="4.28515625" style="1" customWidth="1"/>
    <col min="10266" max="10267" width="6" style="1" customWidth="1"/>
    <col min="10268" max="10268" width="5.42578125" style="1" customWidth="1"/>
    <col min="10269" max="10269" width="6" style="1" customWidth="1"/>
    <col min="10270" max="10271" width="5.42578125" style="1" customWidth="1"/>
    <col min="10272" max="10272" width="5.7109375" style="1" customWidth="1"/>
    <col min="10273" max="10273" width="5.140625" style="1" customWidth="1"/>
    <col min="10274" max="10274" width="3.5703125" style="1" customWidth="1"/>
    <col min="10275" max="10275" width="3.140625" style="1" bestFit="1" customWidth="1"/>
    <col min="10276" max="10293" width="0" style="1" hidden="1" customWidth="1"/>
    <col min="10294" max="10294" width="5.28515625" style="1" bestFit="1" customWidth="1"/>
    <col min="10295" max="10295" width="5.140625" style="1" bestFit="1" customWidth="1"/>
    <col min="10296" max="10296" width="4.42578125" style="1" bestFit="1" customWidth="1"/>
    <col min="10297" max="10297" width="4.7109375" style="1" bestFit="1" customWidth="1"/>
    <col min="10298" max="10298" width="4.85546875" style="1" bestFit="1" customWidth="1"/>
    <col min="10299" max="10299" width="4.42578125" style="1" bestFit="1" customWidth="1"/>
    <col min="10300" max="10300" width="5" style="1" bestFit="1" customWidth="1"/>
    <col min="10301" max="10301" width="4.42578125" style="1" bestFit="1" customWidth="1"/>
    <col min="10302" max="10302" width="4" style="1" bestFit="1" customWidth="1"/>
    <col min="10303" max="10304" width="4.7109375" style="1" bestFit="1" customWidth="1"/>
    <col min="10305" max="10305" width="4.28515625" style="1" bestFit="1" customWidth="1"/>
    <col min="10306" max="10307" width="4.7109375" style="1" bestFit="1" customWidth="1"/>
    <col min="10308" max="10308" width="4.5703125" style="1" bestFit="1" customWidth="1"/>
    <col min="10309" max="10309" width="4.85546875" style="1" bestFit="1" customWidth="1"/>
    <col min="10310" max="10310" width="5" style="1" bestFit="1" customWidth="1"/>
    <col min="10311" max="10311" width="4.5703125" style="1" bestFit="1" customWidth="1"/>
    <col min="10312" max="10312" width="5.140625" style="1" bestFit="1" customWidth="1"/>
    <col min="10313" max="10313" width="4.5703125" style="1" bestFit="1" customWidth="1"/>
    <col min="10314" max="10314" width="4.140625" style="1" bestFit="1" customWidth="1"/>
    <col min="10315" max="10316" width="4.85546875" style="1" bestFit="1" customWidth="1"/>
    <col min="10317" max="10317" width="4.42578125" style="1" bestFit="1" customWidth="1"/>
    <col min="10318" max="10319" width="4.85546875" style="1" bestFit="1" customWidth="1"/>
    <col min="10320" max="10331" width="2.42578125" style="1" customWidth="1"/>
    <col min="10332" max="10496" width="9.140625" style="1"/>
    <col min="10497" max="10497" width="4.5703125" style="1" customWidth="1"/>
    <col min="10498" max="10498" width="14.28515625" style="1" customWidth="1"/>
    <col min="10499" max="10499" width="5.28515625" style="1" customWidth="1"/>
    <col min="10500" max="10500" width="4.7109375" style="1" customWidth="1"/>
    <col min="10501" max="10501" width="11.5703125" style="1" customWidth="1"/>
    <col min="10502" max="10502" width="4.7109375" style="1" customWidth="1"/>
    <col min="10503" max="10503" width="4.42578125" style="1" customWidth="1"/>
    <col min="10504" max="10504" width="6" style="1" customWidth="1"/>
    <col min="10505" max="10505" width="5.42578125" style="1" customWidth="1"/>
    <col min="10506" max="10506" width="6.5703125" style="1" customWidth="1"/>
    <col min="10507" max="10507" width="6.140625" style="1" customWidth="1"/>
    <col min="10508" max="10514" width="4.140625" style="1" customWidth="1"/>
    <col min="10515" max="10521" width="4.28515625" style="1" customWidth="1"/>
    <col min="10522" max="10523" width="6" style="1" customWidth="1"/>
    <col min="10524" max="10524" width="5.42578125" style="1" customWidth="1"/>
    <col min="10525" max="10525" width="6" style="1" customWidth="1"/>
    <col min="10526" max="10527" width="5.42578125" style="1" customWidth="1"/>
    <col min="10528" max="10528" width="5.7109375" style="1" customWidth="1"/>
    <col min="10529" max="10529" width="5.140625" style="1" customWidth="1"/>
    <col min="10530" max="10530" width="3.5703125" style="1" customWidth="1"/>
    <col min="10531" max="10531" width="3.140625" style="1" bestFit="1" customWidth="1"/>
    <col min="10532" max="10549" width="0" style="1" hidden="1" customWidth="1"/>
    <col min="10550" max="10550" width="5.28515625" style="1" bestFit="1" customWidth="1"/>
    <col min="10551" max="10551" width="5.140625" style="1" bestFit="1" customWidth="1"/>
    <col min="10552" max="10552" width="4.42578125" style="1" bestFit="1" customWidth="1"/>
    <col min="10553" max="10553" width="4.7109375" style="1" bestFit="1" customWidth="1"/>
    <col min="10554" max="10554" width="4.85546875" style="1" bestFit="1" customWidth="1"/>
    <col min="10555" max="10555" width="4.42578125" style="1" bestFit="1" customWidth="1"/>
    <col min="10556" max="10556" width="5" style="1" bestFit="1" customWidth="1"/>
    <col min="10557" max="10557" width="4.42578125" style="1" bestFit="1" customWidth="1"/>
    <col min="10558" max="10558" width="4" style="1" bestFit="1" customWidth="1"/>
    <col min="10559" max="10560" width="4.7109375" style="1" bestFit="1" customWidth="1"/>
    <col min="10561" max="10561" width="4.28515625" style="1" bestFit="1" customWidth="1"/>
    <col min="10562" max="10563" width="4.7109375" style="1" bestFit="1" customWidth="1"/>
    <col min="10564" max="10564" width="4.5703125" style="1" bestFit="1" customWidth="1"/>
    <col min="10565" max="10565" width="4.85546875" style="1" bestFit="1" customWidth="1"/>
    <col min="10566" max="10566" width="5" style="1" bestFit="1" customWidth="1"/>
    <col min="10567" max="10567" width="4.5703125" style="1" bestFit="1" customWidth="1"/>
    <col min="10568" max="10568" width="5.140625" style="1" bestFit="1" customWidth="1"/>
    <col min="10569" max="10569" width="4.5703125" style="1" bestFit="1" customWidth="1"/>
    <col min="10570" max="10570" width="4.140625" style="1" bestFit="1" customWidth="1"/>
    <col min="10571" max="10572" width="4.85546875" style="1" bestFit="1" customWidth="1"/>
    <col min="10573" max="10573" width="4.42578125" style="1" bestFit="1" customWidth="1"/>
    <col min="10574" max="10575" width="4.85546875" style="1" bestFit="1" customWidth="1"/>
    <col min="10576" max="10587" width="2.42578125" style="1" customWidth="1"/>
    <col min="10588" max="10752" width="9.140625" style="1"/>
    <col min="10753" max="10753" width="4.5703125" style="1" customWidth="1"/>
    <col min="10754" max="10754" width="14.28515625" style="1" customWidth="1"/>
    <col min="10755" max="10755" width="5.28515625" style="1" customWidth="1"/>
    <col min="10756" max="10756" width="4.7109375" style="1" customWidth="1"/>
    <col min="10757" max="10757" width="11.5703125" style="1" customWidth="1"/>
    <col min="10758" max="10758" width="4.7109375" style="1" customWidth="1"/>
    <col min="10759" max="10759" width="4.42578125" style="1" customWidth="1"/>
    <col min="10760" max="10760" width="6" style="1" customWidth="1"/>
    <col min="10761" max="10761" width="5.42578125" style="1" customWidth="1"/>
    <col min="10762" max="10762" width="6.5703125" style="1" customWidth="1"/>
    <col min="10763" max="10763" width="6.140625" style="1" customWidth="1"/>
    <col min="10764" max="10770" width="4.140625" style="1" customWidth="1"/>
    <col min="10771" max="10777" width="4.28515625" style="1" customWidth="1"/>
    <col min="10778" max="10779" width="6" style="1" customWidth="1"/>
    <col min="10780" max="10780" width="5.42578125" style="1" customWidth="1"/>
    <col min="10781" max="10781" width="6" style="1" customWidth="1"/>
    <col min="10782" max="10783" width="5.42578125" style="1" customWidth="1"/>
    <col min="10784" max="10784" width="5.7109375" style="1" customWidth="1"/>
    <col min="10785" max="10785" width="5.140625" style="1" customWidth="1"/>
    <col min="10786" max="10786" width="3.5703125" style="1" customWidth="1"/>
    <col min="10787" max="10787" width="3.140625" style="1" bestFit="1" customWidth="1"/>
    <col min="10788" max="10805" width="0" style="1" hidden="1" customWidth="1"/>
    <col min="10806" max="10806" width="5.28515625" style="1" bestFit="1" customWidth="1"/>
    <col min="10807" max="10807" width="5.140625" style="1" bestFit="1" customWidth="1"/>
    <col min="10808" max="10808" width="4.42578125" style="1" bestFit="1" customWidth="1"/>
    <col min="10809" max="10809" width="4.7109375" style="1" bestFit="1" customWidth="1"/>
    <col min="10810" max="10810" width="4.85546875" style="1" bestFit="1" customWidth="1"/>
    <col min="10811" max="10811" width="4.42578125" style="1" bestFit="1" customWidth="1"/>
    <col min="10812" max="10812" width="5" style="1" bestFit="1" customWidth="1"/>
    <col min="10813" max="10813" width="4.42578125" style="1" bestFit="1" customWidth="1"/>
    <col min="10814" max="10814" width="4" style="1" bestFit="1" customWidth="1"/>
    <col min="10815" max="10816" width="4.7109375" style="1" bestFit="1" customWidth="1"/>
    <col min="10817" max="10817" width="4.28515625" style="1" bestFit="1" customWidth="1"/>
    <col min="10818" max="10819" width="4.7109375" style="1" bestFit="1" customWidth="1"/>
    <col min="10820" max="10820" width="4.5703125" style="1" bestFit="1" customWidth="1"/>
    <col min="10821" max="10821" width="4.85546875" style="1" bestFit="1" customWidth="1"/>
    <col min="10822" max="10822" width="5" style="1" bestFit="1" customWidth="1"/>
    <col min="10823" max="10823" width="4.5703125" style="1" bestFit="1" customWidth="1"/>
    <col min="10824" max="10824" width="5.140625" style="1" bestFit="1" customWidth="1"/>
    <col min="10825" max="10825" width="4.5703125" style="1" bestFit="1" customWidth="1"/>
    <col min="10826" max="10826" width="4.140625" style="1" bestFit="1" customWidth="1"/>
    <col min="10827" max="10828" width="4.85546875" style="1" bestFit="1" customWidth="1"/>
    <col min="10829" max="10829" width="4.42578125" style="1" bestFit="1" customWidth="1"/>
    <col min="10830" max="10831" width="4.85546875" style="1" bestFit="1" customWidth="1"/>
    <col min="10832" max="10843" width="2.42578125" style="1" customWidth="1"/>
    <col min="10844" max="11008" width="9.140625" style="1"/>
    <col min="11009" max="11009" width="4.5703125" style="1" customWidth="1"/>
    <col min="11010" max="11010" width="14.28515625" style="1" customWidth="1"/>
    <col min="11011" max="11011" width="5.28515625" style="1" customWidth="1"/>
    <col min="11012" max="11012" width="4.7109375" style="1" customWidth="1"/>
    <col min="11013" max="11013" width="11.5703125" style="1" customWidth="1"/>
    <col min="11014" max="11014" width="4.7109375" style="1" customWidth="1"/>
    <col min="11015" max="11015" width="4.42578125" style="1" customWidth="1"/>
    <col min="11016" max="11016" width="6" style="1" customWidth="1"/>
    <col min="11017" max="11017" width="5.42578125" style="1" customWidth="1"/>
    <col min="11018" max="11018" width="6.5703125" style="1" customWidth="1"/>
    <col min="11019" max="11019" width="6.140625" style="1" customWidth="1"/>
    <col min="11020" max="11026" width="4.140625" style="1" customWidth="1"/>
    <col min="11027" max="11033" width="4.28515625" style="1" customWidth="1"/>
    <col min="11034" max="11035" width="6" style="1" customWidth="1"/>
    <col min="11036" max="11036" width="5.42578125" style="1" customWidth="1"/>
    <col min="11037" max="11037" width="6" style="1" customWidth="1"/>
    <col min="11038" max="11039" width="5.42578125" style="1" customWidth="1"/>
    <col min="11040" max="11040" width="5.7109375" style="1" customWidth="1"/>
    <col min="11041" max="11041" width="5.140625" style="1" customWidth="1"/>
    <col min="11042" max="11042" width="3.5703125" style="1" customWidth="1"/>
    <col min="11043" max="11043" width="3.140625" style="1" bestFit="1" customWidth="1"/>
    <col min="11044" max="11061" width="0" style="1" hidden="1" customWidth="1"/>
    <col min="11062" max="11062" width="5.28515625" style="1" bestFit="1" customWidth="1"/>
    <col min="11063" max="11063" width="5.140625" style="1" bestFit="1" customWidth="1"/>
    <col min="11064" max="11064" width="4.42578125" style="1" bestFit="1" customWidth="1"/>
    <col min="11065" max="11065" width="4.7109375" style="1" bestFit="1" customWidth="1"/>
    <col min="11066" max="11066" width="4.85546875" style="1" bestFit="1" customWidth="1"/>
    <col min="11067" max="11067" width="4.42578125" style="1" bestFit="1" customWidth="1"/>
    <col min="11068" max="11068" width="5" style="1" bestFit="1" customWidth="1"/>
    <col min="11069" max="11069" width="4.42578125" style="1" bestFit="1" customWidth="1"/>
    <col min="11070" max="11070" width="4" style="1" bestFit="1" customWidth="1"/>
    <col min="11071" max="11072" width="4.7109375" style="1" bestFit="1" customWidth="1"/>
    <col min="11073" max="11073" width="4.28515625" style="1" bestFit="1" customWidth="1"/>
    <col min="11074" max="11075" width="4.7109375" style="1" bestFit="1" customWidth="1"/>
    <col min="11076" max="11076" width="4.5703125" style="1" bestFit="1" customWidth="1"/>
    <col min="11077" max="11077" width="4.85546875" style="1" bestFit="1" customWidth="1"/>
    <col min="11078" max="11078" width="5" style="1" bestFit="1" customWidth="1"/>
    <col min="11079" max="11079" width="4.5703125" style="1" bestFit="1" customWidth="1"/>
    <col min="11080" max="11080" width="5.140625" style="1" bestFit="1" customWidth="1"/>
    <col min="11081" max="11081" width="4.5703125" style="1" bestFit="1" customWidth="1"/>
    <col min="11082" max="11082" width="4.140625" style="1" bestFit="1" customWidth="1"/>
    <col min="11083" max="11084" width="4.85546875" style="1" bestFit="1" customWidth="1"/>
    <col min="11085" max="11085" width="4.42578125" style="1" bestFit="1" customWidth="1"/>
    <col min="11086" max="11087" width="4.85546875" style="1" bestFit="1" customWidth="1"/>
    <col min="11088" max="11099" width="2.42578125" style="1" customWidth="1"/>
    <col min="11100" max="11264" width="9.140625" style="1"/>
    <col min="11265" max="11265" width="4.5703125" style="1" customWidth="1"/>
    <col min="11266" max="11266" width="14.28515625" style="1" customWidth="1"/>
    <col min="11267" max="11267" width="5.28515625" style="1" customWidth="1"/>
    <col min="11268" max="11268" width="4.7109375" style="1" customWidth="1"/>
    <col min="11269" max="11269" width="11.5703125" style="1" customWidth="1"/>
    <col min="11270" max="11270" width="4.7109375" style="1" customWidth="1"/>
    <col min="11271" max="11271" width="4.42578125" style="1" customWidth="1"/>
    <col min="11272" max="11272" width="6" style="1" customWidth="1"/>
    <col min="11273" max="11273" width="5.42578125" style="1" customWidth="1"/>
    <col min="11274" max="11274" width="6.5703125" style="1" customWidth="1"/>
    <col min="11275" max="11275" width="6.140625" style="1" customWidth="1"/>
    <col min="11276" max="11282" width="4.140625" style="1" customWidth="1"/>
    <col min="11283" max="11289" width="4.28515625" style="1" customWidth="1"/>
    <col min="11290" max="11291" width="6" style="1" customWidth="1"/>
    <col min="11292" max="11292" width="5.42578125" style="1" customWidth="1"/>
    <col min="11293" max="11293" width="6" style="1" customWidth="1"/>
    <col min="11294" max="11295" width="5.42578125" style="1" customWidth="1"/>
    <col min="11296" max="11296" width="5.7109375" style="1" customWidth="1"/>
    <col min="11297" max="11297" width="5.140625" style="1" customWidth="1"/>
    <col min="11298" max="11298" width="3.5703125" style="1" customWidth="1"/>
    <col min="11299" max="11299" width="3.140625" style="1" bestFit="1" customWidth="1"/>
    <col min="11300" max="11317" width="0" style="1" hidden="1" customWidth="1"/>
    <col min="11318" max="11318" width="5.28515625" style="1" bestFit="1" customWidth="1"/>
    <col min="11319" max="11319" width="5.140625" style="1" bestFit="1" customWidth="1"/>
    <col min="11320" max="11320" width="4.42578125" style="1" bestFit="1" customWidth="1"/>
    <col min="11321" max="11321" width="4.7109375" style="1" bestFit="1" customWidth="1"/>
    <col min="11322" max="11322" width="4.85546875" style="1" bestFit="1" customWidth="1"/>
    <col min="11323" max="11323" width="4.42578125" style="1" bestFit="1" customWidth="1"/>
    <col min="11324" max="11324" width="5" style="1" bestFit="1" customWidth="1"/>
    <col min="11325" max="11325" width="4.42578125" style="1" bestFit="1" customWidth="1"/>
    <col min="11326" max="11326" width="4" style="1" bestFit="1" customWidth="1"/>
    <col min="11327" max="11328" width="4.7109375" style="1" bestFit="1" customWidth="1"/>
    <col min="11329" max="11329" width="4.28515625" style="1" bestFit="1" customWidth="1"/>
    <col min="11330" max="11331" width="4.7109375" style="1" bestFit="1" customWidth="1"/>
    <col min="11332" max="11332" width="4.5703125" style="1" bestFit="1" customWidth="1"/>
    <col min="11333" max="11333" width="4.85546875" style="1" bestFit="1" customWidth="1"/>
    <col min="11334" max="11334" width="5" style="1" bestFit="1" customWidth="1"/>
    <col min="11335" max="11335" width="4.5703125" style="1" bestFit="1" customWidth="1"/>
    <col min="11336" max="11336" width="5.140625" style="1" bestFit="1" customWidth="1"/>
    <col min="11337" max="11337" width="4.5703125" style="1" bestFit="1" customWidth="1"/>
    <col min="11338" max="11338" width="4.140625" style="1" bestFit="1" customWidth="1"/>
    <col min="11339" max="11340" width="4.85546875" style="1" bestFit="1" customWidth="1"/>
    <col min="11341" max="11341" width="4.42578125" style="1" bestFit="1" customWidth="1"/>
    <col min="11342" max="11343" width="4.85546875" style="1" bestFit="1" customWidth="1"/>
    <col min="11344" max="11355" width="2.42578125" style="1" customWidth="1"/>
    <col min="11356" max="11520" width="9.140625" style="1"/>
    <col min="11521" max="11521" width="4.5703125" style="1" customWidth="1"/>
    <col min="11522" max="11522" width="14.28515625" style="1" customWidth="1"/>
    <col min="11523" max="11523" width="5.28515625" style="1" customWidth="1"/>
    <col min="11524" max="11524" width="4.7109375" style="1" customWidth="1"/>
    <col min="11525" max="11525" width="11.5703125" style="1" customWidth="1"/>
    <col min="11526" max="11526" width="4.7109375" style="1" customWidth="1"/>
    <col min="11527" max="11527" width="4.42578125" style="1" customWidth="1"/>
    <col min="11528" max="11528" width="6" style="1" customWidth="1"/>
    <col min="11529" max="11529" width="5.42578125" style="1" customWidth="1"/>
    <col min="11530" max="11530" width="6.5703125" style="1" customWidth="1"/>
    <col min="11531" max="11531" width="6.140625" style="1" customWidth="1"/>
    <col min="11532" max="11538" width="4.140625" style="1" customWidth="1"/>
    <col min="11539" max="11545" width="4.28515625" style="1" customWidth="1"/>
    <col min="11546" max="11547" width="6" style="1" customWidth="1"/>
    <col min="11548" max="11548" width="5.42578125" style="1" customWidth="1"/>
    <col min="11549" max="11549" width="6" style="1" customWidth="1"/>
    <col min="11550" max="11551" width="5.42578125" style="1" customWidth="1"/>
    <col min="11552" max="11552" width="5.7109375" style="1" customWidth="1"/>
    <col min="11553" max="11553" width="5.140625" style="1" customWidth="1"/>
    <col min="11554" max="11554" width="3.5703125" style="1" customWidth="1"/>
    <col min="11555" max="11555" width="3.140625" style="1" bestFit="1" customWidth="1"/>
    <col min="11556" max="11573" width="0" style="1" hidden="1" customWidth="1"/>
    <col min="11574" max="11574" width="5.28515625" style="1" bestFit="1" customWidth="1"/>
    <col min="11575" max="11575" width="5.140625" style="1" bestFit="1" customWidth="1"/>
    <col min="11576" max="11576" width="4.42578125" style="1" bestFit="1" customWidth="1"/>
    <col min="11577" max="11577" width="4.7109375" style="1" bestFit="1" customWidth="1"/>
    <col min="11578" max="11578" width="4.85546875" style="1" bestFit="1" customWidth="1"/>
    <col min="11579" max="11579" width="4.42578125" style="1" bestFit="1" customWidth="1"/>
    <col min="11580" max="11580" width="5" style="1" bestFit="1" customWidth="1"/>
    <col min="11581" max="11581" width="4.42578125" style="1" bestFit="1" customWidth="1"/>
    <col min="11582" max="11582" width="4" style="1" bestFit="1" customWidth="1"/>
    <col min="11583" max="11584" width="4.7109375" style="1" bestFit="1" customWidth="1"/>
    <col min="11585" max="11585" width="4.28515625" style="1" bestFit="1" customWidth="1"/>
    <col min="11586" max="11587" width="4.7109375" style="1" bestFit="1" customWidth="1"/>
    <col min="11588" max="11588" width="4.5703125" style="1" bestFit="1" customWidth="1"/>
    <col min="11589" max="11589" width="4.85546875" style="1" bestFit="1" customWidth="1"/>
    <col min="11590" max="11590" width="5" style="1" bestFit="1" customWidth="1"/>
    <col min="11591" max="11591" width="4.5703125" style="1" bestFit="1" customWidth="1"/>
    <col min="11592" max="11592" width="5.140625" style="1" bestFit="1" customWidth="1"/>
    <col min="11593" max="11593" width="4.5703125" style="1" bestFit="1" customWidth="1"/>
    <col min="11594" max="11594" width="4.140625" style="1" bestFit="1" customWidth="1"/>
    <col min="11595" max="11596" width="4.85546875" style="1" bestFit="1" customWidth="1"/>
    <col min="11597" max="11597" width="4.42578125" style="1" bestFit="1" customWidth="1"/>
    <col min="11598" max="11599" width="4.85546875" style="1" bestFit="1" customWidth="1"/>
    <col min="11600" max="11611" width="2.42578125" style="1" customWidth="1"/>
    <col min="11612" max="11776" width="9.140625" style="1"/>
    <col min="11777" max="11777" width="4.5703125" style="1" customWidth="1"/>
    <col min="11778" max="11778" width="14.28515625" style="1" customWidth="1"/>
    <col min="11779" max="11779" width="5.28515625" style="1" customWidth="1"/>
    <col min="11780" max="11780" width="4.7109375" style="1" customWidth="1"/>
    <col min="11781" max="11781" width="11.5703125" style="1" customWidth="1"/>
    <col min="11782" max="11782" width="4.7109375" style="1" customWidth="1"/>
    <col min="11783" max="11783" width="4.42578125" style="1" customWidth="1"/>
    <col min="11784" max="11784" width="6" style="1" customWidth="1"/>
    <col min="11785" max="11785" width="5.42578125" style="1" customWidth="1"/>
    <col min="11786" max="11786" width="6.5703125" style="1" customWidth="1"/>
    <col min="11787" max="11787" width="6.140625" style="1" customWidth="1"/>
    <col min="11788" max="11794" width="4.140625" style="1" customWidth="1"/>
    <col min="11795" max="11801" width="4.28515625" style="1" customWidth="1"/>
    <col min="11802" max="11803" width="6" style="1" customWidth="1"/>
    <col min="11804" max="11804" width="5.42578125" style="1" customWidth="1"/>
    <col min="11805" max="11805" width="6" style="1" customWidth="1"/>
    <col min="11806" max="11807" width="5.42578125" style="1" customWidth="1"/>
    <col min="11808" max="11808" width="5.7109375" style="1" customWidth="1"/>
    <col min="11809" max="11809" width="5.140625" style="1" customWidth="1"/>
    <col min="11810" max="11810" width="3.5703125" style="1" customWidth="1"/>
    <col min="11811" max="11811" width="3.140625" style="1" bestFit="1" customWidth="1"/>
    <col min="11812" max="11829" width="0" style="1" hidden="1" customWidth="1"/>
    <col min="11830" max="11830" width="5.28515625" style="1" bestFit="1" customWidth="1"/>
    <col min="11831" max="11831" width="5.140625" style="1" bestFit="1" customWidth="1"/>
    <col min="11832" max="11832" width="4.42578125" style="1" bestFit="1" customWidth="1"/>
    <col min="11833" max="11833" width="4.7109375" style="1" bestFit="1" customWidth="1"/>
    <col min="11834" max="11834" width="4.85546875" style="1" bestFit="1" customWidth="1"/>
    <col min="11835" max="11835" width="4.42578125" style="1" bestFit="1" customWidth="1"/>
    <col min="11836" max="11836" width="5" style="1" bestFit="1" customWidth="1"/>
    <col min="11837" max="11837" width="4.42578125" style="1" bestFit="1" customWidth="1"/>
    <col min="11838" max="11838" width="4" style="1" bestFit="1" customWidth="1"/>
    <col min="11839" max="11840" width="4.7109375" style="1" bestFit="1" customWidth="1"/>
    <col min="11841" max="11841" width="4.28515625" style="1" bestFit="1" customWidth="1"/>
    <col min="11842" max="11843" width="4.7109375" style="1" bestFit="1" customWidth="1"/>
    <col min="11844" max="11844" width="4.5703125" style="1" bestFit="1" customWidth="1"/>
    <col min="11845" max="11845" width="4.85546875" style="1" bestFit="1" customWidth="1"/>
    <col min="11846" max="11846" width="5" style="1" bestFit="1" customWidth="1"/>
    <col min="11847" max="11847" width="4.5703125" style="1" bestFit="1" customWidth="1"/>
    <col min="11848" max="11848" width="5.140625" style="1" bestFit="1" customWidth="1"/>
    <col min="11849" max="11849" width="4.5703125" style="1" bestFit="1" customWidth="1"/>
    <col min="11850" max="11850" width="4.140625" style="1" bestFit="1" customWidth="1"/>
    <col min="11851" max="11852" width="4.85546875" style="1" bestFit="1" customWidth="1"/>
    <col min="11853" max="11853" width="4.42578125" style="1" bestFit="1" customWidth="1"/>
    <col min="11854" max="11855" width="4.85546875" style="1" bestFit="1" customWidth="1"/>
    <col min="11856" max="11867" width="2.42578125" style="1" customWidth="1"/>
    <col min="11868" max="12032" width="9.140625" style="1"/>
    <col min="12033" max="12033" width="4.5703125" style="1" customWidth="1"/>
    <col min="12034" max="12034" width="14.28515625" style="1" customWidth="1"/>
    <col min="12035" max="12035" width="5.28515625" style="1" customWidth="1"/>
    <col min="12036" max="12036" width="4.7109375" style="1" customWidth="1"/>
    <col min="12037" max="12037" width="11.5703125" style="1" customWidth="1"/>
    <col min="12038" max="12038" width="4.7109375" style="1" customWidth="1"/>
    <col min="12039" max="12039" width="4.42578125" style="1" customWidth="1"/>
    <col min="12040" max="12040" width="6" style="1" customWidth="1"/>
    <col min="12041" max="12041" width="5.42578125" style="1" customWidth="1"/>
    <col min="12042" max="12042" width="6.5703125" style="1" customWidth="1"/>
    <col min="12043" max="12043" width="6.140625" style="1" customWidth="1"/>
    <col min="12044" max="12050" width="4.140625" style="1" customWidth="1"/>
    <col min="12051" max="12057" width="4.28515625" style="1" customWidth="1"/>
    <col min="12058" max="12059" width="6" style="1" customWidth="1"/>
    <col min="12060" max="12060" width="5.42578125" style="1" customWidth="1"/>
    <col min="12061" max="12061" width="6" style="1" customWidth="1"/>
    <col min="12062" max="12063" width="5.42578125" style="1" customWidth="1"/>
    <col min="12064" max="12064" width="5.7109375" style="1" customWidth="1"/>
    <col min="12065" max="12065" width="5.140625" style="1" customWidth="1"/>
    <col min="12066" max="12066" width="3.5703125" style="1" customWidth="1"/>
    <col min="12067" max="12067" width="3.140625" style="1" bestFit="1" customWidth="1"/>
    <col min="12068" max="12085" width="0" style="1" hidden="1" customWidth="1"/>
    <col min="12086" max="12086" width="5.28515625" style="1" bestFit="1" customWidth="1"/>
    <col min="12087" max="12087" width="5.140625" style="1" bestFit="1" customWidth="1"/>
    <col min="12088" max="12088" width="4.42578125" style="1" bestFit="1" customWidth="1"/>
    <col min="12089" max="12089" width="4.7109375" style="1" bestFit="1" customWidth="1"/>
    <col min="12090" max="12090" width="4.85546875" style="1" bestFit="1" customWidth="1"/>
    <col min="12091" max="12091" width="4.42578125" style="1" bestFit="1" customWidth="1"/>
    <col min="12092" max="12092" width="5" style="1" bestFit="1" customWidth="1"/>
    <col min="12093" max="12093" width="4.42578125" style="1" bestFit="1" customWidth="1"/>
    <col min="12094" max="12094" width="4" style="1" bestFit="1" customWidth="1"/>
    <col min="12095" max="12096" width="4.7109375" style="1" bestFit="1" customWidth="1"/>
    <col min="12097" max="12097" width="4.28515625" style="1" bestFit="1" customWidth="1"/>
    <col min="12098" max="12099" width="4.7109375" style="1" bestFit="1" customWidth="1"/>
    <col min="12100" max="12100" width="4.5703125" style="1" bestFit="1" customWidth="1"/>
    <col min="12101" max="12101" width="4.85546875" style="1" bestFit="1" customWidth="1"/>
    <col min="12102" max="12102" width="5" style="1" bestFit="1" customWidth="1"/>
    <col min="12103" max="12103" width="4.5703125" style="1" bestFit="1" customWidth="1"/>
    <col min="12104" max="12104" width="5.140625" style="1" bestFit="1" customWidth="1"/>
    <col min="12105" max="12105" width="4.5703125" style="1" bestFit="1" customWidth="1"/>
    <col min="12106" max="12106" width="4.140625" style="1" bestFit="1" customWidth="1"/>
    <col min="12107" max="12108" width="4.85546875" style="1" bestFit="1" customWidth="1"/>
    <col min="12109" max="12109" width="4.42578125" style="1" bestFit="1" customWidth="1"/>
    <col min="12110" max="12111" width="4.85546875" style="1" bestFit="1" customWidth="1"/>
    <col min="12112" max="12123" width="2.42578125" style="1" customWidth="1"/>
    <col min="12124" max="12288" width="9.140625" style="1"/>
    <col min="12289" max="12289" width="4.5703125" style="1" customWidth="1"/>
    <col min="12290" max="12290" width="14.28515625" style="1" customWidth="1"/>
    <col min="12291" max="12291" width="5.28515625" style="1" customWidth="1"/>
    <col min="12292" max="12292" width="4.7109375" style="1" customWidth="1"/>
    <col min="12293" max="12293" width="11.5703125" style="1" customWidth="1"/>
    <col min="12294" max="12294" width="4.7109375" style="1" customWidth="1"/>
    <col min="12295" max="12295" width="4.42578125" style="1" customWidth="1"/>
    <col min="12296" max="12296" width="6" style="1" customWidth="1"/>
    <col min="12297" max="12297" width="5.42578125" style="1" customWidth="1"/>
    <col min="12298" max="12298" width="6.5703125" style="1" customWidth="1"/>
    <col min="12299" max="12299" width="6.140625" style="1" customWidth="1"/>
    <col min="12300" max="12306" width="4.140625" style="1" customWidth="1"/>
    <col min="12307" max="12313" width="4.28515625" style="1" customWidth="1"/>
    <col min="12314" max="12315" width="6" style="1" customWidth="1"/>
    <col min="12316" max="12316" width="5.42578125" style="1" customWidth="1"/>
    <col min="12317" max="12317" width="6" style="1" customWidth="1"/>
    <col min="12318" max="12319" width="5.42578125" style="1" customWidth="1"/>
    <col min="12320" max="12320" width="5.7109375" style="1" customWidth="1"/>
    <col min="12321" max="12321" width="5.140625" style="1" customWidth="1"/>
    <col min="12322" max="12322" width="3.5703125" style="1" customWidth="1"/>
    <col min="12323" max="12323" width="3.140625" style="1" bestFit="1" customWidth="1"/>
    <col min="12324" max="12341" width="0" style="1" hidden="1" customWidth="1"/>
    <col min="12342" max="12342" width="5.28515625" style="1" bestFit="1" customWidth="1"/>
    <col min="12343" max="12343" width="5.140625" style="1" bestFit="1" customWidth="1"/>
    <col min="12344" max="12344" width="4.42578125" style="1" bestFit="1" customWidth="1"/>
    <col min="12345" max="12345" width="4.7109375" style="1" bestFit="1" customWidth="1"/>
    <col min="12346" max="12346" width="4.85546875" style="1" bestFit="1" customWidth="1"/>
    <col min="12347" max="12347" width="4.42578125" style="1" bestFit="1" customWidth="1"/>
    <col min="12348" max="12348" width="5" style="1" bestFit="1" customWidth="1"/>
    <col min="12349" max="12349" width="4.42578125" style="1" bestFit="1" customWidth="1"/>
    <col min="12350" max="12350" width="4" style="1" bestFit="1" customWidth="1"/>
    <col min="12351" max="12352" width="4.7109375" style="1" bestFit="1" customWidth="1"/>
    <col min="12353" max="12353" width="4.28515625" style="1" bestFit="1" customWidth="1"/>
    <col min="12354" max="12355" width="4.7109375" style="1" bestFit="1" customWidth="1"/>
    <col min="12356" max="12356" width="4.5703125" style="1" bestFit="1" customWidth="1"/>
    <col min="12357" max="12357" width="4.85546875" style="1" bestFit="1" customWidth="1"/>
    <col min="12358" max="12358" width="5" style="1" bestFit="1" customWidth="1"/>
    <col min="12359" max="12359" width="4.5703125" style="1" bestFit="1" customWidth="1"/>
    <col min="12360" max="12360" width="5.140625" style="1" bestFit="1" customWidth="1"/>
    <col min="12361" max="12361" width="4.5703125" style="1" bestFit="1" customWidth="1"/>
    <col min="12362" max="12362" width="4.140625" style="1" bestFit="1" customWidth="1"/>
    <col min="12363" max="12364" width="4.85546875" style="1" bestFit="1" customWidth="1"/>
    <col min="12365" max="12365" width="4.42578125" style="1" bestFit="1" customWidth="1"/>
    <col min="12366" max="12367" width="4.85546875" style="1" bestFit="1" customWidth="1"/>
    <col min="12368" max="12379" width="2.42578125" style="1" customWidth="1"/>
    <col min="12380" max="12544" width="9.140625" style="1"/>
    <col min="12545" max="12545" width="4.5703125" style="1" customWidth="1"/>
    <col min="12546" max="12546" width="14.28515625" style="1" customWidth="1"/>
    <col min="12547" max="12547" width="5.28515625" style="1" customWidth="1"/>
    <col min="12548" max="12548" width="4.7109375" style="1" customWidth="1"/>
    <col min="12549" max="12549" width="11.5703125" style="1" customWidth="1"/>
    <col min="12550" max="12550" width="4.7109375" style="1" customWidth="1"/>
    <col min="12551" max="12551" width="4.42578125" style="1" customWidth="1"/>
    <col min="12552" max="12552" width="6" style="1" customWidth="1"/>
    <col min="12553" max="12553" width="5.42578125" style="1" customWidth="1"/>
    <col min="12554" max="12554" width="6.5703125" style="1" customWidth="1"/>
    <col min="12555" max="12555" width="6.140625" style="1" customWidth="1"/>
    <col min="12556" max="12562" width="4.140625" style="1" customWidth="1"/>
    <col min="12563" max="12569" width="4.28515625" style="1" customWidth="1"/>
    <col min="12570" max="12571" width="6" style="1" customWidth="1"/>
    <col min="12572" max="12572" width="5.42578125" style="1" customWidth="1"/>
    <col min="12573" max="12573" width="6" style="1" customWidth="1"/>
    <col min="12574" max="12575" width="5.42578125" style="1" customWidth="1"/>
    <col min="12576" max="12576" width="5.7109375" style="1" customWidth="1"/>
    <col min="12577" max="12577" width="5.140625" style="1" customWidth="1"/>
    <col min="12578" max="12578" width="3.5703125" style="1" customWidth="1"/>
    <col min="12579" max="12579" width="3.140625" style="1" bestFit="1" customWidth="1"/>
    <col min="12580" max="12597" width="0" style="1" hidden="1" customWidth="1"/>
    <col min="12598" max="12598" width="5.28515625" style="1" bestFit="1" customWidth="1"/>
    <col min="12599" max="12599" width="5.140625" style="1" bestFit="1" customWidth="1"/>
    <col min="12600" max="12600" width="4.42578125" style="1" bestFit="1" customWidth="1"/>
    <col min="12601" max="12601" width="4.7109375" style="1" bestFit="1" customWidth="1"/>
    <col min="12602" max="12602" width="4.85546875" style="1" bestFit="1" customWidth="1"/>
    <col min="12603" max="12603" width="4.42578125" style="1" bestFit="1" customWidth="1"/>
    <col min="12604" max="12604" width="5" style="1" bestFit="1" customWidth="1"/>
    <col min="12605" max="12605" width="4.42578125" style="1" bestFit="1" customWidth="1"/>
    <col min="12606" max="12606" width="4" style="1" bestFit="1" customWidth="1"/>
    <col min="12607" max="12608" width="4.7109375" style="1" bestFit="1" customWidth="1"/>
    <col min="12609" max="12609" width="4.28515625" style="1" bestFit="1" customWidth="1"/>
    <col min="12610" max="12611" width="4.7109375" style="1" bestFit="1" customWidth="1"/>
    <col min="12612" max="12612" width="4.5703125" style="1" bestFit="1" customWidth="1"/>
    <col min="12613" max="12613" width="4.85546875" style="1" bestFit="1" customWidth="1"/>
    <col min="12614" max="12614" width="5" style="1" bestFit="1" customWidth="1"/>
    <col min="12615" max="12615" width="4.5703125" style="1" bestFit="1" customWidth="1"/>
    <col min="12616" max="12616" width="5.140625" style="1" bestFit="1" customWidth="1"/>
    <col min="12617" max="12617" width="4.5703125" style="1" bestFit="1" customWidth="1"/>
    <col min="12618" max="12618" width="4.140625" style="1" bestFit="1" customWidth="1"/>
    <col min="12619" max="12620" width="4.85546875" style="1" bestFit="1" customWidth="1"/>
    <col min="12621" max="12621" width="4.42578125" style="1" bestFit="1" customWidth="1"/>
    <col min="12622" max="12623" width="4.85546875" style="1" bestFit="1" customWidth="1"/>
    <col min="12624" max="12635" width="2.42578125" style="1" customWidth="1"/>
    <col min="12636" max="12800" width="9.140625" style="1"/>
    <col min="12801" max="12801" width="4.5703125" style="1" customWidth="1"/>
    <col min="12802" max="12802" width="14.28515625" style="1" customWidth="1"/>
    <col min="12803" max="12803" width="5.28515625" style="1" customWidth="1"/>
    <col min="12804" max="12804" width="4.7109375" style="1" customWidth="1"/>
    <col min="12805" max="12805" width="11.5703125" style="1" customWidth="1"/>
    <col min="12806" max="12806" width="4.7109375" style="1" customWidth="1"/>
    <col min="12807" max="12807" width="4.42578125" style="1" customWidth="1"/>
    <col min="12808" max="12808" width="6" style="1" customWidth="1"/>
    <col min="12809" max="12809" width="5.42578125" style="1" customWidth="1"/>
    <col min="12810" max="12810" width="6.5703125" style="1" customWidth="1"/>
    <col min="12811" max="12811" width="6.140625" style="1" customWidth="1"/>
    <col min="12812" max="12818" width="4.140625" style="1" customWidth="1"/>
    <col min="12819" max="12825" width="4.28515625" style="1" customWidth="1"/>
    <col min="12826" max="12827" width="6" style="1" customWidth="1"/>
    <col min="12828" max="12828" width="5.42578125" style="1" customWidth="1"/>
    <col min="12829" max="12829" width="6" style="1" customWidth="1"/>
    <col min="12830" max="12831" width="5.42578125" style="1" customWidth="1"/>
    <col min="12832" max="12832" width="5.7109375" style="1" customWidth="1"/>
    <col min="12833" max="12833" width="5.140625" style="1" customWidth="1"/>
    <col min="12834" max="12834" width="3.5703125" style="1" customWidth="1"/>
    <col min="12835" max="12835" width="3.140625" style="1" bestFit="1" customWidth="1"/>
    <col min="12836" max="12853" width="0" style="1" hidden="1" customWidth="1"/>
    <col min="12854" max="12854" width="5.28515625" style="1" bestFit="1" customWidth="1"/>
    <col min="12855" max="12855" width="5.140625" style="1" bestFit="1" customWidth="1"/>
    <col min="12856" max="12856" width="4.42578125" style="1" bestFit="1" customWidth="1"/>
    <col min="12857" max="12857" width="4.7109375" style="1" bestFit="1" customWidth="1"/>
    <col min="12858" max="12858" width="4.85546875" style="1" bestFit="1" customWidth="1"/>
    <col min="12859" max="12859" width="4.42578125" style="1" bestFit="1" customWidth="1"/>
    <col min="12860" max="12860" width="5" style="1" bestFit="1" customWidth="1"/>
    <col min="12861" max="12861" width="4.42578125" style="1" bestFit="1" customWidth="1"/>
    <col min="12862" max="12862" width="4" style="1" bestFit="1" customWidth="1"/>
    <col min="12863" max="12864" width="4.7109375" style="1" bestFit="1" customWidth="1"/>
    <col min="12865" max="12865" width="4.28515625" style="1" bestFit="1" customWidth="1"/>
    <col min="12866" max="12867" width="4.7109375" style="1" bestFit="1" customWidth="1"/>
    <col min="12868" max="12868" width="4.5703125" style="1" bestFit="1" customWidth="1"/>
    <col min="12869" max="12869" width="4.85546875" style="1" bestFit="1" customWidth="1"/>
    <col min="12870" max="12870" width="5" style="1" bestFit="1" customWidth="1"/>
    <col min="12871" max="12871" width="4.5703125" style="1" bestFit="1" customWidth="1"/>
    <col min="12872" max="12872" width="5.140625" style="1" bestFit="1" customWidth="1"/>
    <col min="12873" max="12873" width="4.5703125" style="1" bestFit="1" customWidth="1"/>
    <col min="12874" max="12874" width="4.140625" style="1" bestFit="1" customWidth="1"/>
    <col min="12875" max="12876" width="4.85546875" style="1" bestFit="1" customWidth="1"/>
    <col min="12877" max="12877" width="4.42578125" style="1" bestFit="1" customWidth="1"/>
    <col min="12878" max="12879" width="4.85546875" style="1" bestFit="1" customWidth="1"/>
    <col min="12880" max="12891" width="2.42578125" style="1" customWidth="1"/>
    <col min="12892" max="13056" width="9.140625" style="1"/>
    <col min="13057" max="13057" width="4.5703125" style="1" customWidth="1"/>
    <col min="13058" max="13058" width="14.28515625" style="1" customWidth="1"/>
    <col min="13059" max="13059" width="5.28515625" style="1" customWidth="1"/>
    <col min="13060" max="13060" width="4.7109375" style="1" customWidth="1"/>
    <col min="13061" max="13061" width="11.5703125" style="1" customWidth="1"/>
    <col min="13062" max="13062" width="4.7109375" style="1" customWidth="1"/>
    <col min="13063" max="13063" width="4.42578125" style="1" customWidth="1"/>
    <col min="13064" max="13064" width="6" style="1" customWidth="1"/>
    <col min="13065" max="13065" width="5.42578125" style="1" customWidth="1"/>
    <col min="13066" max="13066" width="6.5703125" style="1" customWidth="1"/>
    <col min="13067" max="13067" width="6.140625" style="1" customWidth="1"/>
    <col min="13068" max="13074" width="4.140625" style="1" customWidth="1"/>
    <col min="13075" max="13081" width="4.28515625" style="1" customWidth="1"/>
    <col min="13082" max="13083" width="6" style="1" customWidth="1"/>
    <col min="13084" max="13084" width="5.42578125" style="1" customWidth="1"/>
    <col min="13085" max="13085" width="6" style="1" customWidth="1"/>
    <col min="13086" max="13087" width="5.42578125" style="1" customWidth="1"/>
    <col min="13088" max="13088" width="5.7109375" style="1" customWidth="1"/>
    <col min="13089" max="13089" width="5.140625" style="1" customWidth="1"/>
    <col min="13090" max="13090" width="3.5703125" style="1" customWidth="1"/>
    <col min="13091" max="13091" width="3.140625" style="1" bestFit="1" customWidth="1"/>
    <col min="13092" max="13109" width="0" style="1" hidden="1" customWidth="1"/>
    <col min="13110" max="13110" width="5.28515625" style="1" bestFit="1" customWidth="1"/>
    <col min="13111" max="13111" width="5.140625" style="1" bestFit="1" customWidth="1"/>
    <col min="13112" max="13112" width="4.42578125" style="1" bestFit="1" customWidth="1"/>
    <col min="13113" max="13113" width="4.7109375" style="1" bestFit="1" customWidth="1"/>
    <col min="13114" max="13114" width="4.85546875" style="1" bestFit="1" customWidth="1"/>
    <col min="13115" max="13115" width="4.42578125" style="1" bestFit="1" customWidth="1"/>
    <col min="13116" max="13116" width="5" style="1" bestFit="1" customWidth="1"/>
    <col min="13117" max="13117" width="4.42578125" style="1" bestFit="1" customWidth="1"/>
    <col min="13118" max="13118" width="4" style="1" bestFit="1" customWidth="1"/>
    <col min="13119" max="13120" width="4.7109375" style="1" bestFit="1" customWidth="1"/>
    <col min="13121" max="13121" width="4.28515625" style="1" bestFit="1" customWidth="1"/>
    <col min="13122" max="13123" width="4.7109375" style="1" bestFit="1" customWidth="1"/>
    <col min="13124" max="13124" width="4.5703125" style="1" bestFit="1" customWidth="1"/>
    <col min="13125" max="13125" width="4.85546875" style="1" bestFit="1" customWidth="1"/>
    <col min="13126" max="13126" width="5" style="1" bestFit="1" customWidth="1"/>
    <col min="13127" max="13127" width="4.5703125" style="1" bestFit="1" customWidth="1"/>
    <col min="13128" max="13128" width="5.140625" style="1" bestFit="1" customWidth="1"/>
    <col min="13129" max="13129" width="4.5703125" style="1" bestFit="1" customWidth="1"/>
    <col min="13130" max="13130" width="4.140625" style="1" bestFit="1" customWidth="1"/>
    <col min="13131" max="13132" width="4.85546875" style="1" bestFit="1" customWidth="1"/>
    <col min="13133" max="13133" width="4.42578125" style="1" bestFit="1" customWidth="1"/>
    <col min="13134" max="13135" width="4.85546875" style="1" bestFit="1" customWidth="1"/>
    <col min="13136" max="13147" width="2.42578125" style="1" customWidth="1"/>
    <col min="13148" max="13312" width="9.140625" style="1"/>
    <col min="13313" max="13313" width="4.5703125" style="1" customWidth="1"/>
    <col min="13314" max="13314" width="14.28515625" style="1" customWidth="1"/>
    <col min="13315" max="13315" width="5.28515625" style="1" customWidth="1"/>
    <col min="13316" max="13316" width="4.7109375" style="1" customWidth="1"/>
    <col min="13317" max="13317" width="11.5703125" style="1" customWidth="1"/>
    <col min="13318" max="13318" width="4.7109375" style="1" customWidth="1"/>
    <col min="13319" max="13319" width="4.42578125" style="1" customWidth="1"/>
    <col min="13320" max="13320" width="6" style="1" customWidth="1"/>
    <col min="13321" max="13321" width="5.42578125" style="1" customWidth="1"/>
    <col min="13322" max="13322" width="6.5703125" style="1" customWidth="1"/>
    <col min="13323" max="13323" width="6.140625" style="1" customWidth="1"/>
    <col min="13324" max="13330" width="4.140625" style="1" customWidth="1"/>
    <col min="13331" max="13337" width="4.28515625" style="1" customWidth="1"/>
    <col min="13338" max="13339" width="6" style="1" customWidth="1"/>
    <col min="13340" max="13340" width="5.42578125" style="1" customWidth="1"/>
    <col min="13341" max="13341" width="6" style="1" customWidth="1"/>
    <col min="13342" max="13343" width="5.42578125" style="1" customWidth="1"/>
    <col min="13344" max="13344" width="5.7109375" style="1" customWidth="1"/>
    <col min="13345" max="13345" width="5.140625" style="1" customWidth="1"/>
    <col min="13346" max="13346" width="3.5703125" style="1" customWidth="1"/>
    <col min="13347" max="13347" width="3.140625" style="1" bestFit="1" customWidth="1"/>
    <col min="13348" max="13365" width="0" style="1" hidden="1" customWidth="1"/>
    <col min="13366" max="13366" width="5.28515625" style="1" bestFit="1" customWidth="1"/>
    <col min="13367" max="13367" width="5.140625" style="1" bestFit="1" customWidth="1"/>
    <col min="13368" max="13368" width="4.42578125" style="1" bestFit="1" customWidth="1"/>
    <col min="13369" max="13369" width="4.7109375" style="1" bestFit="1" customWidth="1"/>
    <col min="13370" max="13370" width="4.85546875" style="1" bestFit="1" customWidth="1"/>
    <col min="13371" max="13371" width="4.42578125" style="1" bestFit="1" customWidth="1"/>
    <col min="13372" max="13372" width="5" style="1" bestFit="1" customWidth="1"/>
    <col min="13373" max="13373" width="4.42578125" style="1" bestFit="1" customWidth="1"/>
    <col min="13374" max="13374" width="4" style="1" bestFit="1" customWidth="1"/>
    <col min="13375" max="13376" width="4.7109375" style="1" bestFit="1" customWidth="1"/>
    <col min="13377" max="13377" width="4.28515625" style="1" bestFit="1" customWidth="1"/>
    <col min="13378" max="13379" width="4.7109375" style="1" bestFit="1" customWidth="1"/>
    <col min="13380" max="13380" width="4.5703125" style="1" bestFit="1" customWidth="1"/>
    <col min="13381" max="13381" width="4.85546875" style="1" bestFit="1" customWidth="1"/>
    <col min="13382" max="13382" width="5" style="1" bestFit="1" customWidth="1"/>
    <col min="13383" max="13383" width="4.5703125" style="1" bestFit="1" customWidth="1"/>
    <col min="13384" max="13384" width="5.140625" style="1" bestFit="1" customWidth="1"/>
    <col min="13385" max="13385" width="4.5703125" style="1" bestFit="1" customWidth="1"/>
    <col min="13386" max="13386" width="4.140625" style="1" bestFit="1" customWidth="1"/>
    <col min="13387" max="13388" width="4.85546875" style="1" bestFit="1" customWidth="1"/>
    <col min="13389" max="13389" width="4.42578125" style="1" bestFit="1" customWidth="1"/>
    <col min="13390" max="13391" width="4.85546875" style="1" bestFit="1" customWidth="1"/>
    <col min="13392" max="13403" width="2.42578125" style="1" customWidth="1"/>
    <col min="13404" max="13568" width="9.140625" style="1"/>
    <col min="13569" max="13569" width="4.5703125" style="1" customWidth="1"/>
    <col min="13570" max="13570" width="14.28515625" style="1" customWidth="1"/>
    <col min="13571" max="13571" width="5.28515625" style="1" customWidth="1"/>
    <col min="13572" max="13572" width="4.7109375" style="1" customWidth="1"/>
    <col min="13573" max="13573" width="11.5703125" style="1" customWidth="1"/>
    <col min="13574" max="13574" width="4.7109375" style="1" customWidth="1"/>
    <col min="13575" max="13575" width="4.42578125" style="1" customWidth="1"/>
    <col min="13576" max="13576" width="6" style="1" customWidth="1"/>
    <col min="13577" max="13577" width="5.42578125" style="1" customWidth="1"/>
    <col min="13578" max="13578" width="6.5703125" style="1" customWidth="1"/>
    <col min="13579" max="13579" width="6.140625" style="1" customWidth="1"/>
    <col min="13580" max="13586" width="4.140625" style="1" customWidth="1"/>
    <col min="13587" max="13593" width="4.28515625" style="1" customWidth="1"/>
    <col min="13594" max="13595" width="6" style="1" customWidth="1"/>
    <col min="13596" max="13596" width="5.42578125" style="1" customWidth="1"/>
    <col min="13597" max="13597" width="6" style="1" customWidth="1"/>
    <col min="13598" max="13599" width="5.42578125" style="1" customWidth="1"/>
    <col min="13600" max="13600" width="5.7109375" style="1" customWidth="1"/>
    <col min="13601" max="13601" width="5.140625" style="1" customWidth="1"/>
    <col min="13602" max="13602" width="3.5703125" style="1" customWidth="1"/>
    <col min="13603" max="13603" width="3.140625" style="1" bestFit="1" customWidth="1"/>
    <col min="13604" max="13621" width="0" style="1" hidden="1" customWidth="1"/>
    <col min="13622" max="13622" width="5.28515625" style="1" bestFit="1" customWidth="1"/>
    <col min="13623" max="13623" width="5.140625" style="1" bestFit="1" customWidth="1"/>
    <col min="13624" max="13624" width="4.42578125" style="1" bestFit="1" customWidth="1"/>
    <col min="13625" max="13625" width="4.7109375" style="1" bestFit="1" customWidth="1"/>
    <col min="13626" max="13626" width="4.85546875" style="1" bestFit="1" customWidth="1"/>
    <col min="13627" max="13627" width="4.42578125" style="1" bestFit="1" customWidth="1"/>
    <col min="13628" max="13628" width="5" style="1" bestFit="1" customWidth="1"/>
    <col min="13629" max="13629" width="4.42578125" style="1" bestFit="1" customWidth="1"/>
    <col min="13630" max="13630" width="4" style="1" bestFit="1" customWidth="1"/>
    <col min="13631" max="13632" width="4.7109375" style="1" bestFit="1" customWidth="1"/>
    <col min="13633" max="13633" width="4.28515625" style="1" bestFit="1" customWidth="1"/>
    <col min="13634" max="13635" width="4.7109375" style="1" bestFit="1" customWidth="1"/>
    <col min="13636" max="13636" width="4.5703125" style="1" bestFit="1" customWidth="1"/>
    <col min="13637" max="13637" width="4.85546875" style="1" bestFit="1" customWidth="1"/>
    <col min="13638" max="13638" width="5" style="1" bestFit="1" customWidth="1"/>
    <col min="13639" max="13639" width="4.5703125" style="1" bestFit="1" customWidth="1"/>
    <col min="13640" max="13640" width="5.140625" style="1" bestFit="1" customWidth="1"/>
    <col min="13641" max="13641" width="4.5703125" style="1" bestFit="1" customWidth="1"/>
    <col min="13642" max="13642" width="4.140625" style="1" bestFit="1" customWidth="1"/>
    <col min="13643" max="13644" width="4.85546875" style="1" bestFit="1" customWidth="1"/>
    <col min="13645" max="13645" width="4.42578125" style="1" bestFit="1" customWidth="1"/>
    <col min="13646" max="13647" width="4.85546875" style="1" bestFit="1" customWidth="1"/>
    <col min="13648" max="13659" width="2.42578125" style="1" customWidth="1"/>
    <col min="13660" max="13824" width="9.140625" style="1"/>
    <col min="13825" max="13825" width="4.5703125" style="1" customWidth="1"/>
    <col min="13826" max="13826" width="14.28515625" style="1" customWidth="1"/>
    <col min="13827" max="13827" width="5.28515625" style="1" customWidth="1"/>
    <col min="13828" max="13828" width="4.7109375" style="1" customWidth="1"/>
    <col min="13829" max="13829" width="11.5703125" style="1" customWidth="1"/>
    <col min="13830" max="13830" width="4.7109375" style="1" customWidth="1"/>
    <col min="13831" max="13831" width="4.42578125" style="1" customWidth="1"/>
    <col min="13832" max="13832" width="6" style="1" customWidth="1"/>
    <col min="13833" max="13833" width="5.42578125" style="1" customWidth="1"/>
    <col min="13834" max="13834" width="6.5703125" style="1" customWidth="1"/>
    <col min="13835" max="13835" width="6.140625" style="1" customWidth="1"/>
    <col min="13836" max="13842" width="4.140625" style="1" customWidth="1"/>
    <col min="13843" max="13849" width="4.28515625" style="1" customWidth="1"/>
    <col min="13850" max="13851" width="6" style="1" customWidth="1"/>
    <col min="13852" max="13852" width="5.42578125" style="1" customWidth="1"/>
    <col min="13853" max="13853" width="6" style="1" customWidth="1"/>
    <col min="13854" max="13855" width="5.42578125" style="1" customWidth="1"/>
    <col min="13856" max="13856" width="5.7109375" style="1" customWidth="1"/>
    <col min="13857" max="13857" width="5.140625" style="1" customWidth="1"/>
    <col min="13858" max="13858" width="3.5703125" style="1" customWidth="1"/>
    <col min="13859" max="13859" width="3.140625" style="1" bestFit="1" customWidth="1"/>
    <col min="13860" max="13877" width="0" style="1" hidden="1" customWidth="1"/>
    <col min="13878" max="13878" width="5.28515625" style="1" bestFit="1" customWidth="1"/>
    <col min="13879" max="13879" width="5.140625" style="1" bestFit="1" customWidth="1"/>
    <col min="13880" max="13880" width="4.42578125" style="1" bestFit="1" customWidth="1"/>
    <col min="13881" max="13881" width="4.7109375" style="1" bestFit="1" customWidth="1"/>
    <col min="13882" max="13882" width="4.85546875" style="1" bestFit="1" customWidth="1"/>
    <col min="13883" max="13883" width="4.42578125" style="1" bestFit="1" customWidth="1"/>
    <col min="13884" max="13884" width="5" style="1" bestFit="1" customWidth="1"/>
    <col min="13885" max="13885" width="4.42578125" style="1" bestFit="1" customWidth="1"/>
    <col min="13886" max="13886" width="4" style="1" bestFit="1" customWidth="1"/>
    <col min="13887" max="13888" width="4.7109375" style="1" bestFit="1" customWidth="1"/>
    <col min="13889" max="13889" width="4.28515625" style="1" bestFit="1" customWidth="1"/>
    <col min="13890" max="13891" width="4.7109375" style="1" bestFit="1" customWidth="1"/>
    <col min="13892" max="13892" width="4.5703125" style="1" bestFit="1" customWidth="1"/>
    <col min="13893" max="13893" width="4.85546875" style="1" bestFit="1" customWidth="1"/>
    <col min="13894" max="13894" width="5" style="1" bestFit="1" customWidth="1"/>
    <col min="13895" max="13895" width="4.5703125" style="1" bestFit="1" customWidth="1"/>
    <col min="13896" max="13896" width="5.140625" style="1" bestFit="1" customWidth="1"/>
    <col min="13897" max="13897" width="4.5703125" style="1" bestFit="1" customWidth="1"/>
    <col min="13898" max="13898" width="4.140625" style="1" bestFit="1" customWidth="1"/>
    <col min="13899" max="13900" width="4.85546875" style="1" bestFit="1" customWidth="1"/>
    <col min="13901" max="13901" width="4.42578125" style="1" bestFit="1" customWidth="1"/>
    <col min="13902" max="13903" width="4.85546875" style="1" bestFit="1" customWidth="1"/>
    <col min="13904" max="13915" width="2.42578125" style="1" customWidth="1"/>
    <col min="13916" max="14080" width="9.140625" style="1"/>
    <col min="14081" max="14081" width="4.5703125" style="1" customWidth="1"/>
    <col min="14082" max="14082" width="14.28515625" style="1" customWidth="1"/>
    <col min="14083" max="14083" width="5.28515625" style="1" customWidth="1"/>
    <col min="14084" max="14084" width="4.7109375" style="1" customWidth="1"/>
    <col min="14085" max="14085" width="11.5703125" style="1" customWidth="1"/>
    <col min="14086" max="14086" width="4.7109375" style="1" customWidth="1"/>
    <col min="14087" max="14087" width="4.42578125" style="1" customWidth="1"/>
    <col min="14088" max="14088" width="6" style="1" customWidth="1"/>
    <col min="14089" max="14089" width="5.42578125" style="1" customWidth="1"/>
    <col min="14090" max="14090" width="6.5703125" style="1" customWidth="1"/>
    <col min="14091" max="14091" width="6.140625" style="1" customWidth="1"/>
    <col min="14092" max="14098" width="4.140625" style="1" customWidth="1"/>
    <col min="14099" max="14105" width="4.28515625" style="1" customWidth="1"/>
    <col min="14106" max="14107" width="6" style="1" customWidth="1"/>
    <col min="14108" max="14108" width="5.42578125" style="1" customWidth="1"/>
    <col min="14109" max="14109" width="6" style="1" customWidth="1"/>
    <col min="14110" max="14111" width="5.42578125" style="1" customWidth="1"/>
    <col min="14112" max="14112" width="5.7109375" style="1" customWidth="1"/>
    <col min="14113" max="14113" width="5.140625" style="1" customWidth="1"/>
    <col min="14114" max="14114" width="3.5703125" style="1" customWidth="1"/>
    <col min="14115" max="14115" width="3.140625" style="1" bestFit="1" customWidth="1"/>
    <col min="14116" max="14133" width="0" style="1" hidden="1" customWidth="1"/>
    <col min="14134" max="14134" width="5.28515625" style="1" bestFit="1" customWidth="1"/>
    <col min="14135" max="14135" width="5.140625" style="1" bestFit="1" customWidth="1"/>
    <col min="14136" max="14136" width="4.42578125" style="1" bestFit="1" customWidth="1"/>
    <col min="14137" max="14137" width="4.7109375" style="1" bestFit="1" customWidth="1"/>
    <col min="14138" max="14138" width="4.85546875" style="1" bestFit="1" customWidth="1"/>
    <col min="14139" max="14139" width="4.42578125" style="1" bestFit="1" customWidth="1"/>
    <col min="14140" max="14140" width="5" style="1" bestFit="1" customWidth="1"/>
    <col min="14141" max="14141" width="4.42578125" style="1" bestFit="1" customWidth="1"/>
    <col min="14142" max="14142" width="4" style="1" bestFit="1" customWidth="1"/>
    <col min="14143" max="14144" width="4.7109375" style="1" bestFit="1" customWidth="1"/>
    <col min="14145" max="14145" width="4.28515625" style="1" bestFit="1" customWidth="1"/>
    <col min="14146" max="14147" width="4.7109375" style="1" bestFit="1" customWidth="1"/>
    <col min="14148" max="14148" width="4.5703125" style="1" bestFit="1" customWidth="1"/>
    <col min="14149" max="14149" width="4.85546875" style="1" bestFit="1" customWidth="1"/>
    <col min="14150" max="14150" width="5" style="1" bestFit="1" customWidth="1"/>
    <col min="14151" max="14151" width="4.5703125" style="1" bestFit="1" customWidth="1"/>
    <col min="14152" max="14152" width="5.140625" style="1" bestFit="1" customWidth="1"/>
    <col min="14153" max="14153" width="4.5703125" style="1" bestFit="1" customWidth="1"/>
    <col min="14154" max="14154" width="4.140625" style="1" bestFit="1" customWidth="1"/>
    <col min="14155" max="14156" width="4.85546875" style="1" bestFit="1" customWidth="1"/>
    <col min="14157" max="14157" width="4.42578125" style="1" bestFit="1" customWidth="1"/>
    <col min="14158" max="14159" width="4.85546875" style="1" bestFit="1" customWidth="1"/>
    <col min="14160" max="14171" width="2.42578125" style="1" customWidth="1"/>
    <col min="14172" max="14336" width="9.140625" style="1"/>
    <col min="14337" max="14337" width="4.5703125" style="1" customWidth="1"/>
    <col min="14338" max="14338" width="14.28515625" style="1" customWidth="1"/>
    <col min="14339" max="14339" width="5.28515625" style="1" customWidth="1"/>
    <col min="14340" max="14340" width="4.7109375" style="1" customWidth="1"/>
    <col min="14341" max="14341" width="11.5703125" style="1" customWidth="1"/>
    <col min="14342" max="14342" width="4.7109375" style="1" customWidth="1"/>
    <col min="14343" max="14343" width="4.42578125" style="1" customWidth="1"/>
    <col min="14344" max="14344" width="6" style="1" customWidth="1"/>
    <col min="14345" max="14345" width="5.42578125" style="1" customWidth="1"/>
    <col min="14346" max="14346" width="6.5703125" style="1" customWidth="1"/>
    <col min="14347" max="14347" width="6.140625" style="1" customWidth="1"/>
    <col min="14348" max="14354" width="4.140625" style="1" customWidth="1"/>
    <col min="14355" max="14361" width="4.28515625" style="1" customWidth="1"/>
    <col min="14362" max="14363" width="6" style="1" customWidth="1"/>
    <col min="14364" max="14364" width="5.42578125" style="1" customWidth="1"/>
    <col min="14365" max="14365" width="6" style="1" customWidth="1"/>
    <col min="14366" max="14367" width="5.42578125" style="1" customWidth="1"/>
    <col min="14368" max="14368" width="5.7109375" style="1" customWidth="1"/>
    <col min="14369" max="14369" width="5.140625" style="1" customWidth="1"/>
    <col min="14370" max="14370" width="3.5703125" style="1" customWidth="1"/>
    <col min="14371" max="14371" width="3.140625" style="1" bestFit="1" customWidth="1"/>
    <col min="14372" max="14389" width="0" style="1" hidden="1" customWidth="1"/>
    <col min="14390" max="14390" width="5.28515625" style="1" bestFit="1" customWidth="1"/>
    <col min="14391" max="14391" width="5.140625" style="1" bestFit="1" customWidth="1"/>
    <col min="14392" max="14392" width="4.42578125" style="1" bestFit="1" customWidth="1"/>
    <col min="14393" max="14393" width="4.7109375" style="1" bestFit="1" customWidth="1"/>
    <col min="14394" max="14394" width="4.85546875" style="1" bestFit="1" customWidth="1"/>
    <col min="14395" max="14395" width="4.42578125" style="1" bestFit="1" customWidth="1"/>
    <col min="14396" max="14396" width="5" style="1" bestFit="1" customWidth="1"/>
    <col min="14397" max="14397" width="4.42578125" style="1" bestFit="1" customWidth="1"/>
    <col min="14398" max="14398" width="4" style="1" bestFit="1" customWidth="1"/>
    <col min="14399" max="14400" width="4.7109375" style="1" bestFit="1" customWidth="1"/>
    <col min="14401" max="14401" width="4.28515625" style="1" bestFit="1" customWidth="1"/>
    <col min="14402" max="14403" width="4.7109375" style="1" bestFit="1" customWidth="1"/>
    <col min="14404" max="14404" width="4.5703125" style="1" bestFit="1" customWidth="1"/>
    <col min="14405" max="14405" width="4.85546875" style="1" bestFit="1" customWidth="1"/>
    <col min="14406" max="14406" width="5" style="1" bestFit="1" customWidth="1"/>
    <col min="14407" max="14407" width="4.5703125" style="1" bestFit="1" customWidth="1"/>
    <col min="14408" max="14408" width="5.140625" style="1" bestFit="1" customWidth="1"/>
    <col min="14409" max="14409" width="4.5703125" style="1" bestFit="1" customWidth="1"/>
    <col min="14410" max="14410" width="4.140625" style="1" bestFit="1" customWidth="1"/>
    <col min="14411" max="14412" width="4.85546875" style="1" bestFit="1" customWidth="1"/>
    <col min="14413" max="14413" width="4.42578125" style="1" bestFit="1" customWidth="1"/>
    <col min="14414" max="14415" width="4.85546875" style="1" bestFit="1" customWidth="1"/>
    <col min="14416" max="14427" width="2.42578125" style="1" customWidth="1"/>
    <col min="14428" max="14592" width="9.140625" style="1"/>
    <col min="14593" max="14593" width="4.5703125" style="1" customWidth="1"/>
    <col min="14594" max="14594" width="14.28515625" style="1" customWidth="1"/>
    <col min="14595" max="14595" width="5.28515625" style="1" customWidth="1"/>
    <col min="14596" max="14596" width="4.7109375" style="1" customWidth="1"/>
    <col min="14597" max="14597" width="11.5703125" style="1" customWidth="1"/>
    <col min="14598" max="14598" width="4.7109375" style="1" customWidth="1"/>
    <col min="14599" max="14599" width="4.42578125" style="1" customWidth="1"/>
    <col min="14600" max="14600" width="6" style="1" customWidth="1"/>
    <col min="14601" max="14601" width="5.42578125" style="1" customWidth="1"/>
    <col min="14602" max="14602" width="6.5703125" style="1" customWidth="1"/>
    <col min="14603" max="14603" width="6.140625" style="1" customWidth="1"/>
    <col min="14604" max="14610" width="4.140625" style="1" customWidth="1"/>
    <col min="14611" max="14617" width="4.28515625" style="1" customWidth="1"/>
    <col min="14618" max="14619" width="6" style="1" customWidth="1"/>
    <col min="14620" max="14620" width="5.42578125" style="1" customWidth="1"/>
    <col min="14621" max="14621" width="6" style="1" customWidth="1"/>
    <col min="14622" max="14623" width="5.42578125" style="1" customWidth="1"/>
    <col min="14624" max="14624" width="5.7109375" style="1" customWidth="1"/>
    <col min="14625" max="14625" width="5.140625" style="1" customWidth="1"/>
    <col min="14626" max="14626" width="3.5703125" style="1" customWidth="1"/>
    <col min="14627" max="14627" width="3.140625" style="1" bestFit="1" customWidth="1"/>
    <col min="14628" max="14645" width="0" style="1" hidden="1" customWidth="1"/>
    <col min="14646" max="14646" width="5.28515625" style="1" bestFit="1" customWidth="1"/>
    <col min="14647" max="14647" width="5.140625" style="1" bestFit="1" customWidth="1"/>
    <col min="14648" max="14648" width="4.42578125" style="1" bestFit="1" customWidth="1"/>
    <col min="14649" max="14649" width="4.7109375" style="1" bestFit="1" customWidth="1"/>
    <col min="14650" max="14650" width="4.85546875" style="1" bestFit="1" customWidth="1"/>
    <col min="14651" max="14651" width="4.42578125" style="1" bestFit="1" customWidth="1"/>
    <col min="14652" max="14652" width="5" style="1" bestFit="1" customWidth="1"/>
    <col min="14653" max="14653" width="4.42578125" style="1" bestFit="1" customWidth="1"/>
    <col min="14654" max="14654" width="4" style="1" bestFit="1" customWidth="1"/>
    <col min="14655" max="14656" width="4.7109375" style="1" bestFit="1" customWidth="1"/>
    <col min="14657" max="14657" width="4.28515625" style="1" bestFit="1" customWidth="1"/>
    <col min="14658" max="14659" width="4.7109375" style="1" bestFit="1" customWidth="1"/>
    <col min="14660" max="14660" width="4.5703125" style="1" bestFit="1" customWidth="1"/>
    <col min="14661" max="14661" width="4.85546875" style="1" bestFit="1" customWidth="1"/>
    <col min="14662" max="14662" width="5" style="1" bestFit="1" customWidth="1"/>
    <col min="14663" max="14663" width="4.5703125" style="1" bestFit="1" customWidth="1"/>
    <col min="14664" max="14664" width="5.140625" style="1" bestFit="1" customWidth="1"/>
    <col min="14665" max="14665" width="4.5703125" style="1" bestFit="1" customWidth="1"/>
    <col min="14666" max="14666" width="4.140625" style="1" bestFit="1" customWidth="1"/>
    <col min="14667" max="14668" width="4.85546875" style="1" bestFit="1" customWidth="1"/>
    <col min="14669" max="14669" width="4.42578125" style="1" bestFit="1" customWidth="1"/>
    <col min="14670" max="14671" width="4.85546875" style="1" bestFit="1" customWidth="1"/>
    <col min="14672" max="14683" width="2.42578125" style="1" customWidth="1"/>
    <col min="14684" max="14848" width="9.140625" style="1"/>
    <col min="14849" max="14849" width="4.5703125" style="1" customWidth="1"/>
    <col min="14850" max="14850" width="14.28515625" style="1" customWidth="1"/>
    <col min="14851" max="14851" width="5.28515625" style="1" customWidth="1"/>
    <col min="14852" max="14852" width="4.7109375" style="1" customWidth="1"/>
    <col min="14853" max="14853" width="11.5703125" style="1" customWidth="1"/>
    <col min="14854" max="14854" width="4.7109375" style="1" customWidth="1"/>
    <col min="14855" max="14855" width="4.42578125" style="1" customWidth="1"/>
    <col min="14856" max="14856" width="6" style="1" customWidth="1"/>
    <col min="14857" max="14857" width="5.42578125" style="1" customWidth="1"/>
    <col min="14858" max="14858" width="6.5703125" style="1" customWidth="1"/>
    <col min="14859" max="14859" width="6.140625" style="1" customWidth="1"/>
    <col min="14860" max="14866" width="4.140625" style="1" customWidth="1"/>
    <col min="14867" max="14873" width="4.28515625" style="1" customWidth="1"/>
    <col min="14874" max="14875" width="6" style="1" customWidth="1"/>
    <col min="14876" max="14876" width="5.42578125" style="1" customWidth="1"/>
    <col min="14877" max="14877" width="6" style="1" customWidth="1"/>
    <col min="14878" max="14879" width="5.42578125" style="1" customWidth="1"/>
    <col min="14880" max="14880" width="5.7109375" style="1" customWidth="1"/>
    <col min="14881" max="14881" width="5.140625" style="1" customWidth="1"/>
    <col min="14882" max="14882" width="3.5703125" style="1" customWidth="1"/>
    <col min="14883" max="14883" width="3.140625" style="1" bestFit="1" customWidth="1"/>
    <col min="14884" max="14901" width="0" style="1" hidden="1" customWidth="1"/>
    <col min="14902" max="14902" width="5.28515625" style="1" bestFit="1" customWidth="1"/>
    <col min="14903" max="14903" width="5.140625" style="1" bestFit="1" customWidth="1"/>
    <col min="14904" max="14904" width="4.42578125" style="1" bestFit="1" customWidth="1"/>
    <col min="14905" max="14905" width="4.7109375" style="1" bestFit="1" customWidth="1"/>
    <col min="14906" max="14906" width="4.85546875" style="1" bestFit="1" customWidth="1"/>
    <col min="14907" max="14907" width="4.42578125" style="1" bestFit="1" customWidth="1"/>
    <col min="14908" max="14908" width="5" style="1" bestFit="1" customWidth="1"/>
    <col min="14909" max="14909" width="4.42578125" style="1" bestFit="1" customWidth="1"/>
    <col min="14910" max="14910" width="4" style="1" bestFit="1" customWidth="1"/>
    <col min="14911" max="14912" width="4.7109375" style="1" bestFit="1" customWidth="1"/>
    <col min="14913" max="14913" width="4.28515625" style="1" bestFit="1" customWidth="1"/>
    <col min="14914" max="14915" width="4.7109375" style="1" bestFit="1" customWidth="1"/>
    <col min="14916" max="14916" width="4.5703125" style="1" bestFit="1" customWidth="1"/>
    <col min="14917" max="14917" width="4.85546875" style="1" bestFit="1" customWidth="1"/>
    <col min="14918" max="14918" width="5" style="1" bestFit="1" customWidth="1"/>
    <col min="14919" max="14919" width="4.5703125" style="1" bestFit="1" customWidth="1"/>
    <col min="14920" max="14920" width="5.140625" style="1" bestFit="1" customWidth="1"/>
    <col min="14921" max="14921" width="4.5703125" style="1" bestFit="1" customWidth="1"/>
    <col min="14922" max="14922" width="4.140625" style="1" bestFit="1" customWidth="1"/>
    <col min="14923" max="14924" width="4.85546875" style="1" bestFit="1" customWidth="1"/>
    <col min="14925" max="14925" width="4.42578125" style="1" bestFit="1" customWidth="1"/>
    <col min="14926" max="14927" width="4.85546875" style="1" bestFit="1" customWidth="1"/>
    <col min="14928" max="14939" width="2.42578125" style="1" customWidth="1"/>
    <col min="14940" max="15104" width="9.140625" style="1"/>
    <col min="15105" max="15105" width="4.5703125" style="1" customWidth="1"/>
    <col min="15106" max="15106" width="14.28515625" style="1" customWidth="1"/>
    <col min="15107" max="15107" width="5.28515625" style="1" customWidth="1"/>
    <col min="15108" max="15108" width="4.7109375" style="1" customWidth="1"/>
    <col min="15109" max="15109" width="11.5703125" style="1" customWidth="1"/>
    <col min="15110" max="15110" width="4.7109375" style="1" customWidth="1"/>
    <col min="15111" max="15111" width="4.42578125" style="1" customWidth="1"/>
    <col min="15112" max="15112" width="6" style="1" customWidth="1"/>
    <col min="15113" max="15113" width="5.42578125" style="1" customWidth="1"/>
    <col min="15114" max="15114" width="6.5703125" style="1" customWidth="1"/>
    <col min="15115" max="15115" width="6.140625" style="1" customWidth="1"/>
    <col min="15116" max="15122" width="4.140625" style="1" customWidth="1"/>
    <col min="15123" max="15129" width="4.28515625" style="1" customWidth="1"/>
    <col min="15130" max="15131" width="6" style="1" customWidth="1"/>
    <col min="15132" max="15132" width="5.42578125" style="1" customWidth="1"/>
    <col min="15133" max="15133" width="6" style="1" customWidth="1"/>
    <col min="15134" max="15135" width="5.42578125" style="1" customWidth="1"/>
    <col min="15136" max="15136" width="5.7109375" style="1" customWidth="1"/>
    <col min="15137" max="15137" width="5.140625" style="1" customWidth="1"/>
    <col min="15138" max="15138" width="3.5703125" style="1" customWidth="1"/>
    <col min="15139" max="15139" width="3.140625" style="1" bestFit="1" customWidth="1"/>
    <col min="15140" max="15157" width="0" style="1" hidden="1" customWidth="1"/>
    <col min="15158" max="15158" width="5.28515625" style="1" bestFit="1" customWidth="1"/>
    <col min="15159" max="15159" width="5.140625" style="1" bestFit="1" customWidth="1"/>
    <col min="15160" max="15160" width="4.42578125" style="1" bestFit="1" customWidth="1"/>
    <col min="15161" max="15161" width="4.7109375" style="1" bestFit="1" customWidth="1"/>
    <col min="15162" max="15162" width="4.85546875" style="1" bestFit="1" customWidth="1"/>
    <col min="15163" max="15163" width="4.42578125" style="1" bestFit="1" customWidth="1"/>
    <col min="15164" max="15164" width="5" style="1" bestFit="1" customWidth="1"/>
    <col min="15165" max="15165" width="4.42578125" style="1" bestFit="1" customWidth="1"/>
    <col min="15166" max="15166" width="4" style="1" bestFit="1" customWidth="1"/>
    <col min="15167" max="15168" width="4.7109375" style="1" bestFit="1" customWidth="1"/>
    <col min="15169" max="15169" width="4.28515625" style="1" bestFit="1" customWidth="1"/>
    <col min="15170" max="15171" width="4.7109375" style="1" bestFit="1" customWidth="1"/>
    <col min="15172" max="15172" width="4.5703125" style="1" bestFit="1" customWidth="1"/>
    <col min="15173" max="15173" width="4.85546875" style="1" bestFit="1" customWidth="1"/>
    <col min="15174" max="15174" width="5" style="1" bestFit="1" customWidth="1"/>
    <col min="15175" max="15175" width="4.5703125" style="1" bestFit="1" customWidth="1"/>
    <col min="15176" max="15176" width="5.140625" style="1" bestFit="1" customWidth="1"/>
    <col min="15177" max="15177" width="4.5703125" style="1" bestFit="1" customWidth="1"/>
    <col min="15178" max="15178" width="4.140625" style="1" bestFit="1" customWidth="1"/>
    <col min="15179" max="15180" width="4.85546875" style="1" bestFit="1" customWidth="1"/>
    <col min="15181" max="15181" width="4.42578125" style="1" bestFit="1" customWidth="1"/>
    <col min="15182" max="15183" width="4.85546875" style="1" bestFit="1" customWidth="1"/>
    <col min="15184" max="15195" width="2.42578125" style="1" customWidth="1"/>
    <col min="15196" max="15360" width="9.140625" style="1"/>
    <col min="15361" max="15361" width="4.5703125" style="1" customWidth="1"/>
    <col min="15362" max="15362" width="14.28515625" style="1" customWidth="1"/>
    <col min="15363" max="15363" width="5.28515625" style="1" customWidth="1"/>
    <col min="15364" max="15364" width="4.7109375" style="1" customWidth="1"/>
    <col min="15365" max="15365" width="11.5703125" style="1" customWidth="1"/>
    <col min="15366" max="15366" width="4.7109375" style="1" customWidth="1"/>
    <col min="15367" max="15367" width="4.42578125" style="1" customWidth="1"/>
    <col min="15368" max="15368" width="6" style="1" customWidth="1"/>
    <col min="15369" max="15369" width="5.42578125" style="1" customWidth="1"/>
    <col min="15370" max="15370" width="6.5703125" style="1" customWidth="1"/>
    <col min="15371" max="15371" width="6.140625" style="1" customWidth="1"/>
    <col min="15372" max="15378" width="4.140625" style="1" customWidth="1"/>
    <col min="15379" max="15385" width="4.28515625" style="1" customWidth="1"/>
    <col min="15386" max="15387" width="6" style="1" customWidth="1"/>
    <col min="15388" max="15388" width="5.42578125" style="1" customWidth="1"/>
    <col min="15389" max="15389" width="6" style="1" customWidth="1"/>
    <col min="15390" max="15391" width="5.42578125" style="1" customWidth="1"/>
    <col min="15392" max="15392" width="5.7109375" style="1" customWidth="1"/>
    <col min="15393" max="15393" width="5.140625" style="1" customWidth="1"/>
    <col min="15394" max="15394" width="3.5703125" style="1" customWidth="1"/>
    <col min="15395" max="15395" width="3.140625" style="1" bestFit="1" customWidth="1"/>
    <col min="15396" max="15413" width="0" style="1" hidden="1" customWidth="1"/>
    <col min="15414" max="15414" width="5.28515625" style="1" bestFit="1" customWidth="1"/>
    <col min="15415" max="15415" width="5.140625" style="1" bestFit="1" customWidth="1"/>
    <col min="15416" max="15416" width="4.42578125" style="1" bestFit="1" customWidth="1"/>
    <col min="15417" max="15417" width="4.7109375" style="1" bestFit="1" customWidth="1"/>
    <col min="15418" max="15418" width="4.85546875" style="1" bestFit="1" customWidth="1"/>
    <col min="15419" max="15419" width="4.42578125" style="1" bestFit="1" customWidth="1"/>
    <col min="15420" max="15420" width="5" style="1" bestFit="1" customWidth="1"/>
    <col min="15421" max="15421" width="4.42578125" style="1" bestFit="1" customWidth="1"/>
    <col min="15422" max="15422" width="4" style="1" bestFit="1" customWidth="1"/>
    <col min="15423" max="15424" width="4.7109375" style="1" bestFit="1" customWidth="1"/>
    <col min="15425" max="15425" width="4.28515625" style="1" bestFit="1" customWidth="1"/>
    <col min="15426" max="15427" width="4.7109375" style="1" bestFit="1" customWidth="1"/>
    <col min="15428" max="15428" width="4.5703125" style="1" bestFit="1" customWidth="1"/>
    <col min="15429" max="15429" width="4.85546875" style="1" bestFit="1" customWidth="1"/>
    <col min="15430" max="15430" width="5" style="1" bestFit="1" customWidth="1"/>
    <col min="15431" max="15431" width="4.5703125" style="1" bestFit="1" customWidth="1"/>
    <col min="15432" max="15432" width="5.140625" style="1" bestFit="1" customWidth="1"/>
    <col min="15433" max="15433" width="4.5703125" style="1" bestFit="1" customWidth="1"/>
    <col min="15434" max="15434" width="4.140625" style="1" bestFit="1" customWidth="1"/>
    <col min="15435" max="15436" width="4.85546875" style="1" bestFit="1" customWidth="1"/>
    <col min="15437" max="15437" width="4.42578125" style="1" bestFit="1" customWidth="1"/>
    <col min="15438" max="15439" width="4.85546875" style="1" bestFit="1" customWidth="1"/>
    <col min="15440" max="15451" width="2.42578125" style="1" customWidth="1"/>
    <col min="15452" max="15616" width="9.140625" style="1"/>
    <col min="15617" max="15617" width="4.5703125" style="1" customWidth="1"/>
    <col min="15618" max="15618" width="14.28515625" style="1" customWidth="1"/>
    <col min="15619" max="15619" width="5.28515625" style="1" customWidth="1"/>
    <col min="15620" max="15620" width="4.7109375" style="1" customWidth="1"/>
    <col min="15621" max="15621" width="11.5703125" style="1" customWidth="1"/>
    <col min="15622" max="15622" width="4.7109375" style="1" customWidth="1"/>
    <col min="15623" max="15623" width="4.42578125" style="1" customWidth="1"/>
    <col min="15624" max="15624" width="6" style="1" customWidth="1"/>
    <col min="15625" max="15625" width="5.42578125" style="1" customWidth="1"/>
    <col min="15626" max="15626" width="6.5703125" style="1" customWidth="1"/>
    <col min="15627" max="15627" width="6.140625" style="1" customWidth="1"/>
    <col min="15628" max="15634" width="4.140625" style="1" customWidth="1"/>
    <col min="15635" max="15641" width="4.28515625" style="1" customWidth="1"/>
    <col min="15642" max="15643" width="6" style="1" customWidth="1"/>
    <col min="15644" max="15644" width="5.42578125" style="1" customWidth="1"/>
    <col min="15645" max="15645" width="6" style="1" customWidth="1"/>
    <col min="15646" max="15647" width="5.42578125" style="1" customWidth="1"/>
    <col min="15648" max="15648" width="5.7109375" style="1" customWidth="1"/>
    <col min="15649" max="15649" width="5.140625" style="1" customWidth="1"/>
    <col min="15650" max="15650" width="3.5703125" style="1" customWidth="1"/>
    <col min="15651" max="15651" width="3.140625" style="1" bestFit="1" customWidth="1"/>
    <col min="15652" max="15669" width="0" style="1" hidden="1" customWidth="1"/>
    <col min="15670" max="15670" width="5.28515625" style="1" bestFit="1" customWidth="1"/>
    <col min="15671" max="15671" width="5.140625" style="1" bestFit="1" customWidth="1"/>
    <col min="15672" max="15672" width="4.42578125" style="1" bestFit="1" customWidth="1"/>
    <col min="15673" max="15673" width="4.7109375" style="1" bestFit="1" customWidth="1"/>
    <col min="15674" max="15674" width="4.85546875" style="1" bestFit="1" customWidth="1"/>
    <col min="15675" max="15675" width="4.42578125" style="1" bestFit="1" customWidth="1"/>
    <col min="15676" max="15676" width="5" style="1" bestFit="1" customWidth="1"/>
    <col min="15677" max="15677" width="4.42578125" style="1" bestFit="1" customWidth="1"/>
    <col min="15678" max="15678" width="4" style="1" bestFit="1" customWidth="1"/>
    <col min="15679" max="15680" width="4.7109375" style="1" bestFit="1" customWidth="1"/>
    <col min="15681" max="15681" width="4.28515625" style="1" bestFit="1" customWidth="1"/>
    <col min="15682" max="15683" width="4.7109375" style="1" bestFit="1" customWidth="1"/>
    <col min="15684" max="15684" width="4.5703125" style="1" bestFit="1" customWidth="1"/>
    <col min="15685" max="15685" width="4.85546875" style="1" bestFit="1" customWidth="1"/>
    <col min="15686" max="15686" width="5" style="1" bestFit="1" customWidth="1"/>
    <col min="15687" max="15687" width="4.5703125" style="1" bestFit="1" customWidth="1"/>
    <col min="15688" max="15688" width="5.140625" style="1" bestFit="1" customWidth="1"/>
    <col min="15689" max="15689" width="4.5703125" style="1" bestFit="1" customWidth="1"/>
    <col min="15690" max="15690" width="4.140625" style="1" bestFit="1" customWidth="1"/>
    <col min="15691" max="15692" width="4.85546875" style="1" bestFit="1" customWidth="1"/>
    <col min="15693" max="15693" width="4.42578125" style="1" bestFit="1" customWidth="1"/>
    <col min="15694" max="15695" width="4.85546875" style="1" bestFit="1" customWidth="1"/>
    <col min="15696" max="15707" width="2.42578125" style="1" customWidth="1"/>
    <col min="15708" max="15872" width="9.140625" style="1"/>
    <col min="15873" max="15873" width="4.5703125" style="1" customWidth="1"/>
    <col min="15874" max="15874" width="14.28515625" style="1" customWidth="1"/>
    <col min="15875" max="15875" width="5.28515625" style="1" customWidth="1"/>
    <col min="15876" max="15876" width="4.7109375" style="1" customWidth="1"/>
    <col min="15877" max="15877" width="11.5703125" style="1" customWidth="1"/>
    <col min="15878" max="15878" width="4.7109375" style="1" customWidth="1"/>
    <col min="15879" max="15879" width="4.42578125" style="1" customWidth="1"/>
    <col min="15880" max="15880" width="6" style="1" customWidth="1"/>
    <col min="15881" max="15881" width="5.42578125" style="1" customWidth="1"/>
    <col min="15882" max="15882" width="6.5703125" style="1" customWidth="1"/>
    <col min="15883" max="15883" width="6.140625" style="1" customWidth="1"/>
    <col min="15884" max="15890" width="4.140625" style="1" customWidth="1"/>
    <col min="15891" max="15897" width="4.28515625" style="1" customWidth="1"/>
    <col min="15898" max="15899" width="6" style="1" customWidth="1"/>
    <col min="15900" max="15900" width="5.42578125" style="1" customWidth="1"/>
    <col min="15901" max="15901" width="6" style="1" customWidth="1"/>
    <col min="15902" max="15903" width="5.42578125" style="1" customWidth="1"/>
    <col min="15904" max="15904" width="5.7109375" style="1" customWidth="1"/>
    <col min="15905" max="15905" width="5.140625" style="1" customWidth="1"/>
    <col min="15906" max="15906" width="3.5703125" style="1" customWidth="1"/>
    <col min="15907" max="15907" width="3.140625" style="1" bestFit="1" customWidth="1"/>
    <col min="15908" max="15925" width="0" style="1" hidden="1" customWidth="1"/>
    <col min="15926" max="15926" width="5.28515625" style="1" bestFit="1" customWidth="1"/>
    <col min="15927" max="15927" width="5.140625" style="1" bestFit="1" customWidth="1"/>
    <col min="15928" max="15928" width="4.42578125" style="1" bestFit="1" customWidth="1"/>
    <col min="15929" max="15929" width="4.7109375" style="1" bestFit="1" customWidth="1"/>
    <col min="15930" max="15930" width="4.85546875" style="1" bestFit="1" customWidth="1"/>
    <col min="15931" max="15931" width="4.42578125" style="1" bestFit="1" customWidth="1"/>
    <col min="15932" max="15932" width="5" style="1" bestFit="1" customWidth="1"/>
    <col min="15933" max="15933" width="4.42578125" style="1" bestFit="1" customWidth="1"/>
    <col min="15934" max="15934" width="4" style="1" bestFit="1" customWidth="1"/>
    <col min="15935" max="15936" width="4.7109375" style="1" bestFit="1" customWidth="1"/>
    <col min="15937" max="15937" width="4.28515625" style="1" bestFit="1" customWidth="1"/>
    <col min="15938" max="15939" width="4.7109375" style="1" bestFit="1" customWidth="1"/>
    <col min="15940" max="15940" width="4.5703125" style="1" bestFit="1" customWidth="1"/>
    <col min="15941" max="15941" width="4.85546875" style="1" bestFit="1" customWidth="1"/>
    <col min="15942" max="15942" width="5" style="1" bestFit="1" customWidth="1"/>
    <col min="15943" max="15943" width="4.5703125" style="1" bestFit="1" customWidth="1"/>
    <col min="15944" max="15944" width="5.140625" style="1" bestFit="1" customWidth="1"/>
    <col min="15945" max="15945" width="4.5703125" style="1" bestFit="1" customWidth="1"/>
    <col min="15946" max="15946" width="4.140625" style="1" bestFit="1" customWidth="1"/>
    <col min="15947" max="15948" width="4.85546875" style="1" bestFit="1" customWidth="1"/>
    <col min="15949" max="15949" width="4.42578125" style="1" bestFit="1" customWidth="1"/>
    <col min="15950" max="15951" width="4.85546875" style="1" bestFit="1" customWidth="1"/>
    <col min="15952" max="15963" width="2.42578125" style="1" customWidth="1"/>
    <col min="15964" max="16128" width="9.140625" style="1"/>
    <col min="16129" max="16129" width="4.5703125" style="1" customWidth="1"/>
    <col min="16130" max="16130" width="14.28515625" style="1" customWidth="1"/>
    <col min="16131" max="16131" width="5.28515625" style="1" customWidth="1"/>
    <col min="16132" max="16132" width="4.7109375" style="1" customWidth="1"/>
    <col min="16133" max="16133" width="11.5703125" style="1" customWidth="1"/>
    <col min="16134" max="16134" width="4.7109375" style="1" customWidth="1"/>
    <col min="16135" max="16135" width="4.42578125" style="1" customWidth="1"/>
    <col min="16136" max="16136" width="6" style="1" customWidth="1"/>
    <col min="16137" max="16137" width="5.42578125" style="1" customWidth="1"/>
    <col min="16138" max="16138" width="6.5703125" style="1" customWidth="1"/>
    <col min="16139" max="16139" width="6.140625" style="1" customWidth="1"/>
    <col min="16140" max="16146" width="4.140625" style="1" customWidth="1"/>
    <col min="16147" max="16153" width="4.28515625" style="1" customWidth="1"/>
    <col min="16154" max="16155" width="6" style="1" customWidth="1"/>
    <col min="16156" max="16156" width="5.42578125" style="1" customWidth="1"/>
    <col min="16157" max="16157" width="6" style="1" customWidth="1"/>
    <col min="16158" max="16159" width="5.42578125" style="1" customWidth="1"/>
    <col min="16160" max="16160" width="5.7109375" style="1" customWidth="1"/>
    <col min="16161" max="16161" width="5.140625" style="1" customWidth="1"/>
    <col min="16162" max="16162" width="3.5703125" style="1" customWidth="1"/>
    <col min="16163" max="16163" width="3.140625" style="1" bestFit="1" customWidth="1"/>
    <col min="16164" max="16181" width="0" style="1" hidden="1" customWidth="1"/>
    <col min="16182" max="16182" width="5.28515625" style="1" bestFit="1" customWidth="1"/>
    <col min="16183" max="16183" width="5.140625" style="1" bestFit="1" customWidth="1"/>
    <col min="16184" max="16184" width="4.42578125" style="1" bestFit="1" customWidth="1"/>
    <col min="16185" max="16185" width="4.7109375" style="1" bestFit="1" customWidth="1"/>
    <col min="16186" max="16186" width="4.85546875" style="1" bestFit="1" customWidth="1"/>
    <col min="16187" max="16187" width="4.42578125" style="1" bestFit="1" customWidth="1"/>
    <col min="16188" max="16188" width="5" style="1" bestFit="1" customWidth="1"/>
    <col min="16189" max="16189" width="4.42578125" style="1" bestFit="1" customWidth="1"/>
    <col min="16190" max="16190" width="4" style="1" bestFit="1" customWidth="1"/>
    <col min="16191" max="16192" width="4.7109375" style="1" bestFit="1" customWidth="1"/>
    <col min="16193" max="16193" width="4.28515625" style="1" bestFit="1" customWidth="1"/>
    <col min="16194" max="16195" width="4.7109375" style="1" bestFit="1" customWidth="1"/>
    <col min="16196" max="16196" width="4.5703125" style="1" bestFit="1" customWidth="1"/>
    <col min="16197" max="16197" width="4.85546875" style="1" bestFit="1" customWidth="1"/>
    <col min="16198" max="16198" width="5" style="1" bestFit="1" customWidth="1"/>
    <col min="16199" max="16199" width="4.5703125" style="1" bestFit="1" customWidth="1"/>
    <col min="16200" max="16200" width="5.140625" style="1" bestFit="1" customWidth="1"/>
    <col min="16201" max="16201" width="4.5703125" style="1" bestFit="1" customWidth="1"/>
    <col min="16202" max="16202" width="4.140625" style="1" bestFit="1" customWidth="1"/>
    <col min="16203" max="16204" width="4.85546875" style="1" bestFit="1" customWidth="1"/>
    <col min="16205" max="16205" width="4.42578125" style="1" bestFit="1" customWidth="1"/>
    <col min="16206" max="16207" width="4.85546875" style="1" bestFit="1" customWidth="1"/>
    <col min="16208" max="16219" width="2.42578125" style="1" customWidth="1"/>
    <col min="16220" max="16384" width="9.140625" style="1"/>
  </cols>
  <sheetData>
    <row r="1" spans="1:97" s="261" customFormat="1" ht="25.5" customHeight="1" thickBot="1">
      <c r="A1" s="276" t="s">
        <v>155</v>
      </c>
      <c r="B1" s="265" t="s">
        <v>154</v>
      </c>
      <c r="C1" s="265" t="s">
        <v>153</v>
      </c>
      <c r="D1" s="265" t="s">
        <v>152</v>
      </c>
      <c r="E1" s="275"/>
      <c r="F1" s="265" t="s">
        <v>151</v>
      </c>
      <c r="G1" s="265" t="s">
        <v>150</v>
      </c>
      <c r="H1" s="265" t="s">
        <v>149</v>
      </c>
      <c r="I1" s="265" t="s">
        <v>148</v>
      </c>
      <c r="J1" s="265" t="s">
        <v>147</v>
      </c>
      <c r="K1" s="265" t="s">
        <v>146</v>
      </c>
      <c r="L1" s="274" t="s">
        <v>145</v>
      </c>
      <c r="M1" s="274" t="s">
        <v>144</v>
      </c>
      <c r="N1" s="274" t="s">
        <v>143</v>
      </c>
      <c r="O1" s="274" t="s">
        <v>142</v>
      </c>
      <c r="P1" s="274" t="s">
        <v>141</v>
      </c>
      <c r="Q1" s="274" t="s">
        <v>140</v>
      </c>
      <c r="R1" s="274" t="s">
        <v>139</v>
      </c>
      <c r="S1" s="274" t="s">
        <v>138</v>
      </c>
      <c r="T1" s="274" t="s">
        <v>137</v>
      </c>
      <c r="U1" s="274" t="s">
        <v>136</v>
      </c>
      <c r="V1" s="274" t="s">
        <v>135</v>
      </c>
      <c r="W1" s="274" t="s">
        <v>134</v>
      </c>
      <c r="X1" s="274" t="s">
        <v>133</v>
      </c>
      <c r="Y1" s="274" t="s">
        <v>132</v>
      </c>
      <c r="Z1" s="273" t="s">
        <v>131</v>
      </c>
      <c r="AA1" s="273" t="s">
        <v>130</v>
      </c>
      <c r="AB1" s="273" t="s">
        <v>129</v>
      </c>
      <c r="AC1" s="273" t="s">
        <v>128</v>
      </c>
      <c r="AD1" s="273" t="s">
        <v>127</v>
      </c>
      <c r="AE1" s="273" t="s">
        <v>126</v>
      </c>
      <c r="AF1" s="273" t="s">
        <v>125</v>
      </c>
      <c r="AG1" s="265" t="s">
        <v>124</v>
      </c>
      <c r="AH1" s="265" t="s">
        <v>123</v>
      </c>
      <c r="AI1" s="272" t="s">
        <v>122</v>
      </c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71" t="s">
        <v>121</v>
      </c>
      <c r="BC1" s="271" t="s">
        <v>120</v>
      </c>
      <c r="BD1" s="270" t="s">
        <v>119</v>
      </c>
      <c r="BE1" s="270" t="s">
        <v>118</v>
      </c>
      <c r="BF1" s="270" t="s">
        <v>117</v>
      </c>
      <c r="BG1" s="270" t="s">
        <v>116</v>
      </c>
      <c r="BH1" s="270" t="s">
        <v>115</v>
      </c>
      <c r="BI1" s="270" t="s">
        <v>114</v>
      </c>
      <c r="BJ1" s="270" t="s">
        <v>113</v>
      </c>
      <c r="BK1" s="270" t="s">
        <v>112</v>
      </c>
      <c r="BL1" s="270" t="s">
        <v>111</v>
      </c>
      <c r="BM1" s="270" t="s">
        <v>110</v>
      </c>
      <c r="BN1" s="270" t="s">
        <v>109</v>
      </c>
      <c r="BO1" s="270" t="s">
        <v>108</v>
      </c>
      <c r="BP1" s="270" t="s">
        <v>107</v>
      </c>
      <c r="BQ1" s="270" t="s">
        <v>106</v>
      </c>
      <c r="BR1" s="270" t="s">
        <v>105</v>
      </c>
      <c r="BS1" s="270" t="s">
        <v>104</v>
      </c>
      <c r="BT1" s="270" t="s">
        <v>103</v>
      </c>
      <c r="BU1" s="270" t="s">
        <v>102</v>
      </c>
      <c r="BV1" s="270" t="s">
        <v>101</v>
      </c>
      <c r="BW1" s="270" t="s">
        <v>100</v>
      </c>
      <c r="BX1" s="270" t="s">
        <v>99</v>
      </c>
      <c r="BY1" s="270" t="s">
        <v>98</v>
      </c>
      <c r="BZ1" s="270" t="s">
        <v>97</v>
      </c>
      <c r="CA1" s="269" t="s">
        <v>96</v>
      </c>
    </row>
    <row r="2" spans="1:97" s="261" customFormat="1" ht="16.5" thickBot="1">
      <c r="A2" s="268" t="s">
        <v>95</v>
      </c>
      <c r="B2" s="267"/>
      <c r="E2" s="266"/>
      <c r="G2" s="265">
        <v>600</v>
      </c>
      <c r="I2" s="261">
        <v>0</v>
      </c>
      <c r="J2" s="261">
        <v>0</v>
      </c>
      <c r="K2" s="261">
        <v>0</v>
      </c>
      <c r="Z2" s="264"/>
      <c r="AA2" s="264"/>
      <c r="AB2" s="264"/>
      <c r="AC2" s="264"/>
      <c r="AD2" s="264"/>
      <c r="AE2" s="264"/>
      <c r="AF2" s="264"/>
      <c r="AI2" s="263">
        <v>0</v>
      </c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</row>
    <row r="3" spans="1:97" s="191" customFormat="1" thickBot="1">
      <c r="A3" s="260"/>
      <c r="B3" s="258" t="s">
        <v>94</v>
      </c>
      <c r="C3" s="258">
        <v>50000</v>
      </c>
      <c r="D3" s="255" t="s">
        <v>43</v>
      </c>
      <c r="E3" s="259" t="s">
        <v>93</v>
      </c>
      <c r="F3" s="258" t="s">
        <v>45</v>
      </c>
      <c r="G3" s="257">
        <v>600</v>
      </c>
      <c r="H3" s="256" t="s">
        <v>45</v>
      </c>
      <c r="I3" s="256">
        <v>0</v>
      </c>
      <c r="J3" s="256">
        <v>0</v>
      </c>
      <c r="K3" s="255">
        <v>0</v>
      </c>
      <c r="L3" s="254">
        <f>SUM(L40)</f>
        <v>333.29166666666669</v>
      </c>
      <c r="M3" s="253">
        <f>SUM(M40)</f>
        <v>360.08333333333331</v>
      </c>
      <c r="N3" s="253">
        <f>SUM(N40)</f>
        <v>385.875</v>
      </c>
      <c r="O3" s="253">
        <f>SUM(O40)</f>
        <v>413.33333333333331</v>
      </c>
      <c r="P3" s="253">
        <f>SUM(P40)</f>
        <v>384.66666666666669</v>
      </c>
      <c r="Q3" s="253">
        <f>SUM(Q40)</f>
        <v>357.45833333333331</v>
      </c>
      <c r="R3" s="253">
        <f>SUM(R40)</f>
        <v>328.16666666666669</v>
      </c>
      <c r="S3" s="253">
        <f>SUM(S40)</f>
        <v>14</v>
      </c>
      <c r="T3" s="253">
        <f>SUM(T40)</f>
        <v>13.791666666666666</v>
      </c>
      <c r="U3" s="253">
        <f>SUM(U40)</f>
        <v>12.666666666666666</v>
      </c>
      <c r="V3" s="253">
        <f>SUM(V40)</f>
        <v>12.083333333333334</v>
      </c>
      <c r="W3" s="253">
        <f>SUM(W40)</f>
        <v>10.25</v>
      </c>
      <c r="X3" s="253">
        <f>SUM(X40)</f>
        <v>11</v>
      </c>
      <c r="Y3" s="252">
        <f>SUM(Y40)</f>
        <v>11</v>
      </c>
      <c r="Z3" s="251">
        <f>(+(100)-((R3-330)/3)-((Q3-360)/5)-((P3-390)/7)-((O3-405)/10)+AG3-AH3+((K3+AI3-1.798)/2)+((J3+AI3-1.798)/4)+((R3+Q3+P3+O3-1485)/7))/100</f>
        <v>1.0085155652993683</v>
      </c>
      <c r="AA3" s="251">
        <f>(+(100)-((L3-330)/3)-((M3-360)/5)-((N3-390)/7)-((O3-405)/10)+AG3-AH3+((I3+AI3-1.798)/2)+((J3+AI3-1.798)/4)+((L3+M3+N3+O3-1485)/7))/100</f>
        <v>0.99725366053746345</v>
      </c>
      <c r="AB3" s="251">
        <f>(100+(((((N3+P3+O3)-1185)*0.06))+(((L3+R3)-660)*0.325)+((((IF(S3&gt;11,S3,11))+(IF(T3&gt;11,T3,11))+(IF(U3&gt;11,U3,11))+(IF(W3&gt;11,W3,11))+(IF(X3&gt;11,X3,11))+(IF(Y3&gt;11,Y3,11))-66)/6)*2.2)))/100</f>
        <v>1.0314118055555557</v>
      </c>
      <c r="AC3" s="251">
        <f>(((+(100)+((L3-330)/2.5)+((O3-405)/8)+((R3-330)/16)+((N3-390)/11)+((P3-390)/12))/100)+(((AI3-1.798)*0.0225)/2)+((((I3*0.16)+(J3*0.5)+(K3*0.34))*0.06)/2))*(1+(AG3*0.089))</f>
        <v>1.0142425939807986</v>
      </c>
      <c r="AD3" s="251">
        <f>((+(100)-((R3-330)/1.5)-((Q3-360)/2.75)-((P3-390)/7)-((O3-405)/21)-((N3-390)/30)-(((U3*0.133)+(V3*0.19)+(W3*0.57)+(X3*1.45)+(Y3*2.658)-55)/7.5))/100)+((AI3-1.798)*0.0225)+((((K3*1.567)+(J3*0.275))/1.842)*0.06)</f>
        <v>1.0264748502992596</v>
      </c>
      <c r="AE3" s="251">
        <f>((+(100)-((L3-330)/1.5)-((M3-360)/2.75)-((N3-390)/7)-((O3-405)/21)-((P3-390)/30)-(((S3*2.658)+(T3*1.45)+(U3*0.57)+(V3*0.19)+(W3*0.133)-55)/7.5))/100)+((AI3-1.798)*0.0225)+((((I3*1.567)+(J3*0.275))/1.842)*0.06)</f>
        <v>0.96400198305539231</v>
      </c>
      <c r="AF3" s="250">
        <f>(((Z3+AA3)/2)+AB3+AC3+((AD3+AE3)/2))/4</f>
        <v>1.0109443572830239</v>
      </c>
      <c r="AG3" s="249">
        <f>IF(F3="A",4,IF(OR(F3="AG"),3,IF(F3="AD",3,IF(OR(F3="D",F3="F"),1,IF(F3="M",0,IF(F3="G",0,IF(F3="L",-1,IF(F3="P",-2,0))))))))</f>
        <v>0</v>
      </c>
      <c r="AH3" s="248">
        <f>IF(H3="-",0,IF(H3="XS",-4,IF(H3="VS",-3,IF(H3="A",0,IF(H3="L",2,IF(H3="VL",3,IF(H3="XL",4,0)))))))</f>
        <v>0</v>
      </c>
      <c r="AI3" s="247">
        <f>IF((2*((SQRT(G3/100)-1)+100/100)-4)&gt;0,(2*((2*((SQRT(G3/100)-1)+100/100)-4))),(2*((SQRT(G3/100)-1)+100/100)-4))</f>
        <v>1.7979589711327115</v>
      </c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10">
        <v>67</v>
      </c>
      <c r="BC3" s="110" t="s">
        <v>14</v>
      </c>
      <c r="BD3" s="109" t="s">
        <v>14</v>
      </c>
      <c r="BE3" s="109" t="s">
        <v>14</v>
      </c>
      <c r="BF3" s="109" t="s">
        <v>14</v>
      </c>
      <c r="BG3" s="109" t="s">
        <v>14</v>
      </c>
      <c r="BH3" s="109" t="s">
        <v>14</v>
      </c>
      <c r="BI3" s="109" t="s">
        <v>14</v>
      </c>
      <c r="BJ3" s="109" t="s">
        <v>14</v>
      </c>
      <c r="BK3" s="109" t="s">
        <v>14</v>
      </c>
      <c r="BL3" s="109" t="s">
        <v>14</v>
      </c>
      <c r="BM3" s="109" t="s">
        <v>14</v>
      </c>
      <c r="BN3" s="109" t="s">
        <v>14</v>
      </c>
      <c r="BO3" s="109" t="s">
        <v>14</v>
      </c>
      <c r="BP3" s="109" t="s">
        <v>14</v>
      </c>
      <c r="BQ3" s="109" t="s">
        <v>14</v>
      </c>
      <c r="BR3" s="109" t="s">
        <v>14</v>
      </c>
      <c r="BS3" s="109" t="s">
        <v>14</v>
      </c>
      <c r="BT3" s="109" t="s">
        <v>14</v>
      </c>
      <c r="BU3" s="109" t="s">
        <v>14</v>
      </c>
      <c r="BV3" s="109" t="s">
        <v>14</v>
      </c>
      <c r="BW3" s="109" t="s">
        <v>14</v>
      </c>
      <c r="BX3" s="109" t="s">
        <v>14</v>
      </c>
      <c r="BY3" s="109" t="s">
        <v>14</v>
      </c>
      <c r="BZ3" s="109" t="s">
        <v>14</v>
      </c>
      <c r="CA3" s="108" t="s">
        <v>14</v>
      </c>
    </row>
    <row r="4" spans="1:97" s="191" customFormat="1" thickBot="1">
      <c r="A4" s="183">
        <v>1</v>
      </c>
      <c r="B4" s="203" t="s">
        <v>156</v>
      </c>
      <c r="C4" s="203">
        <v>50000</v>
      </c>
      <c r="D4" s="202" t="s">
        <v>43</v>
      </c>
      <c r="E4" s="201"/>
      <c r="F4" s="200" t="s">
        <v>15</v>
      </c>
      <c r="G4" s="226">
        <v>600</v>
      </c>
      <c r="H4" s="199" t="s">
        <v>62</v>
      </c>
      <c r="I4" s="226">
        <v>0</v>
      </c>
      <c r="J4" s="226">
        <v>0</v>
      </c>
      <c r="K4" s="197">
        <v>0</v>
      </c>
      <c r="L4" s="196">
        <v>325</v>
      </c>
      <c r="M4" s="194">
        <v>380</v>
      </c>
      <c r="N4" s="194">
        <v>399</v>
      </c>
      <c r="O4" s="194">
        <v>420</v>
      </c>
      <c r="P4" s="194">
        <v>399</v>
      </c>
      <c r="Q4" s="194">
        <v>380</v>
      </c>
      <c r="R4" s="194">
        <v>325</v>
      </c>
      <c r="S4" s="195">
        <v>15</v>
      </c>
      <c r="T4" s="194">
        <v>15</v>
      </c>
      <c r="U4" s="194">
        <v>15</v>
      </c>
      <c r="V4" s="194">
        <v>15</v>
      </c>
      <c r="W4" s="194">
        <v>15</v>
      </c>
      <c r="X4" s="194">
        <v>15</v>
      </c>
      <c r="Y4" s="193">
        <v>15</v>
      </c>
      <c r="Z4" s="170">
        <f>(+(100)-((R4-330)/3)-((Q4-360)/5)-((P4-390)/7)-((O4-405)/10)+AG4-AH4+((K4+AI4-1.798)/2)+((J4+AI4-1.798)/4)+((R4+Q4+P4+O4-1485)/7))/100</f>
        <v>0.97452350180730474</v>
      </c>
      <c r="AA4" s="170">
        <f>(+(100)-((L4-330)/3)-((M4-360)/5)-((N4-390)/7)-((O4-405)/10)+AG4-AH4+((I4+AI4-1.798)/2)+((J4+AI4-1.798)/4)+((L4+M4+N4+O4-1485)/7))/100</f>
        <v>0.97452350180730474</v>
      </c>
      <c r="AB4" s="170">
        <f>(100+(((((N4+P4+O4)-1185)*0.06))+(((L4+R4)-660)*0.325)+((((IF(S4&gt;11,S4,11))+(IF(T4&gt;11,T4,11))+(IF(U4&gt;11,U4,11))+(IF(W4&gt;11,W4,11))+(IF(X4&gt;11,X4,11))+(IF(Y4&gt;11,Y4,11))-66)/6)*2.2)))/100</f>
        <v>1.0752999999999999</v>
      </c>
      <c r="AC4" s="170">
        <f>(((+(100)+((L4-330)/2.5)+((O4-405)/8)+((R4-330)/16)+((N4-390)/11)+((P4-390)/12))/100)+(((AI4-1.798)*0.0225)/2)+((((I4*0.16)+(J4*0.5)+(K4*0.34))*0.06)/2))*(1+(AG4*0.089))</f>
        <v>1.011306356607061</v>
      </c>
      <c r="AD4" s="170">
        <f>((+(100)-((R4-330)/1.5)-((Q4-360)/2.75)-((P4-390)/7)-((O4-405)/21)-((N4-390)/30)-(((U4*0.133)+(V4*0.19)+(W4*0.57)+(X4*1.45)+(Y4*2.658)-55)/7.5))/100)+((AI4-1.798)*0.0225)+((((K4*1.567)+(J4*0.275))/1.842)*0.06)</f>
        <v>0.91091847078988009</v>
      </c>
      <c r="AE4" s="170">
        <f>((+(100)-((L4-330)/1.5)-((M4-360)/2.75)-((N4-390)/7)-((O4-405)/21)-((P4-390)/30)-(((S4*2.658)+(T4*1.45)+(U4*0.57)+(V4*0.19)+(W4*0.133)-55)/7.5))/100)+((AI4-1.798)*0.0225)+((((I4*1.567)+(J4*0.275))/1.842)*0.06)</f>
        <v>0.91091847078988009</v>
      </c>
      <c r="AF4" s="169">
        <f>(((Z4+AA4)/2)+AB4+AC4+((AD4+AE4)/2))/4</f>
        <v>0.99301208230106142</v>
      </c>
      <c r="AG4" s="246">
        <f>IF(F4="A",4,IF(OR(F4="AG"),3,IF(F4="AD",3,IF(OR(F4="D",F4="F"),1,IF(F4="M",0,IF(F4="G",0,IF(F4="L",-1,IF(F4="P",-2,0))))))))</f>
        <v>0</v>
      </c>
      <c r="AH4" s="245">
        <f>IF(H4="-",0,IF(H4="XS",-4,IF(H4="VS",-3,IF(H4="A",0,IF(H4="L",2,IF(H4="VL",3,IF(H4="XL",4,0)))))))</f>
        <v>3</v>
      </c>
      <c r="AI4" s="244">
        <f>IF((2*((SQRT(G4/100)-1)+100/100)-4)&gt;0,(2*((2*((SQRT(G4/100)-1)+100/100)-4))),(2*((SQRT(G4/100)-1)+100/100)-4))</f>
        <v>1.7979589711327115</v>
      </c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23">
        <v>70</v>
      </c>
      <c r="BC4" s="123">
        <v>11</v>
      </c>
      <c r="BD4" s="94">
        <v>73</v>
      </c>
      <c r="BE4" s="94">
        <v>73</v>
      </c>
      <c r="BF4" s="94">
        <v>74</v>
      </c>
      <c r="BG4" s="94">
        <v>76</v>
      </c>
      <c r="BH4" s="94">
        <v>77</v>
      </c>
      <c r="BI4" s="94">
        <v>80</v>
      </c>
      <c r="BJ4" s="94">
        <v>81</v>
      </c>
      <c r="BK4" s="94">
        <v>82</v>
      </c>
      <c r="BL4" s="94">
        <v>82</v>
      </c>
      <c r="BM4" s="94">
        <v>80</v>
      </c>
      <c r="BN4" s="94">
        <v>78</v>
      </c>
      <c r="BO4" s="94">
        <v>75</v>
      </c>
      <c r="BP4" s="94">
        <v>3</v>
      </c>
      <c r="BQ4" s="94">
        <v>3</v>
      </c>
      <c r="BR4" s="94">
        <v>3</v>
      </c>
      <c r="BS4" s="94">
        <v>3</v>
      </c>
      <c r="BT4" s="94">
        <v>3</v>
      </c>
      <c r="BU4" s="94">
        <v>3</v>
      </c>
      <c r="BV4" s="94">
        <v>2</v>
      </c>
      <c r="BW4" s="94">
        <v>3</v>
      </c>
      <c r="BX4" s="94">
        <v>3</v>
      </c>
      <c r="BY4" s="94">
        <v>3</v>
      </c>
      <c r="BZ4" s="94">
        <v>3</v>
      </c>
      <c r="CA4" s="122">
        <v>3</v>
      </c>
    </row>
    <row r="5" spans="1:97" s="191" customFormat="1" ht="13.5" thickBot="1">
      <c r="A5" s="183">
        <v>2</v>
      </c>
      <c r="B5" s="203"/>
      <c r="C5" s="203">
        <v>50000</v>
      </c>
      <c r="D5" s="202" t="s">
        <v>43</v>
      </c>
      <c r="E5" s="201"/>
      <c r="F5" s="200" t="s">
        <v>45</v>
      </c>
      <c r="G5" s="226">
        <v>600</v>
      </c>
      <c r="H5" s="199" t="s">
        <v>70</v>
      </c>
      <c r="I5" s="226">
        <v>0</v>
      </c>
      <c r="J5" s="226">
        <v>0</v>
      </c>
      <c r="K5" s="197">
        <v>0</v>
      </c>
      <c r="L5" s="196">
        <v>317</v>
      </c>
      <c r="M5" s="194">
        <v>364</v>
      </c>
      <c r="N5" s="194">
        <v>376</v>
      </c>
      <c r="O5" s="194">
        <v>412</v>
      </c>
      <c r="P5" s="194">
        <v>375</v>
      </c>
      <c r="Q5" s="194">
        <v>364</v>
      </c>
      <c r="R5" s="194">
        <v>317</v>
      </c>
      <c r="S5" s="195">
        <v>7</v>
      </c>
      <c r="T5" s="194">
        <v>7</v>
      </c>
      <c r="U5" s="194">
        <v>7</v>
      </c>
      <c r="V5" s="194">
        <v>7</v>
      </c>
      <c r="W5" s="194">
        <v>7</v>
      </c>
      <c r="X5" s="194">
        <v>7</v>
      </c>
      <c r="Y5" s="193">
        <v>7</v>
      </c>
      <c r="Z5" s="170">
        <f>(+(100)-((R5-330)/3)-((Q5-360)/5)-((P5-390)/7)-((O5-405)/10)+AG5-AH5+((K5+AI5-1.798)/2)+((J5+AI5-1.798)/4)+((R5+Q5+P5+O5-1485)/7))/100</f>
        <v>1.0254758827596857</v>
      </c>
      <c r="AA5" s="170">
        <f>(+(100)-((L5-330)/3)-((M5-360)/5)-((N5-390)/7)-((O5-405)/10)+AG5-AH5+((I5+AI5-1.798)/2)+((J5+AI5-1.798)/4)+((L5+M5+N5+O5-1485)/7))/100</f>
        <v>1.0254758827596857</v>
      </c>
      <c r="AB5" s="170">
        <f>(100+(((((N5+P5+O5)-1185)*0.06))+(((L5+R5)-660)*0.325)+((((IF(S5&gt;11,S5,11))+(IF(T5&gt;11,T5,11))+(IF(U5&gt;11,U5,11))+(IF(W5&gt;11,W5,11))+(IF(X5&gt;11,X5,11))+(IF(Y5&gt;11,Y5,11))-66)/6)*2.2)))/100</f>
        <v>0.90229999999999999</v>
      </c>
      <c r="AC5" s="170">
        <f>(((+(100)+((L5-330)/2.5)+((O5-405)/8)+((R5-330)/16)+((N5-390)/11)+((P5-390)/12))/100)+(((AI5-1.798)*0.0225)/2)+((((I5*0.16)+(J5*0.5)+(K5*0.34))*0.06)/2))*(1+(AG5*0.089))</f>
        <v>0.92339726569797032</v>
      </c>
      <c r="AD5" s="170">
        <f>((+(100)-((R5-330)/1.5)-((Q5-360)/2.75)-((P5-390)/7)-((O5-405)/21)-((N5-390)/30)-(((U5*0.133)+(V5*0.19)+(W5*0.57)+(X5*1.45)+(Y5*2.658)-55)/7.5))/100)+((AI5-1.798)*0.0225)+((((K5*1.567)+(J5*0.275))/1.842)*0.06)</f>
        <v>1.1215395270669364</v>
      </c>
      <c r="AE5" s="170">
        <f>((+(100)-((L5-330)/1.5)-((M5-360)/2.75)-((N5-390)/7)-((O5-405)/21)-((P5-390)/30)-(((S5*2.658)+(T5*1.45)+(U5*0.57)+(V5*0.19)+(W5*0.133)-55)/7.5))/100)+((AI5-1.798)*0.0225)+((((I5*1.567)+(J5*0.275))/1.842)*0.06)</f>
        <v>1.1204442889716983</v>
      </c>
      <c r="AF5" s="169">
        <f>(((Z5+AA5)/2)+AB5+AC5+((AD5+AE5)/2))/4</f>
        <v>0.99304126411924343</v>
      </c>
      <c r="AG5" s="39">
        <f>IF(F5="A",4,IF(OR(F5="AG"),3,IF(F5="AD",2,IF(OR(F5="D",F5="F"),1,IF(F5="M",0,IF(F5="G",-1,IF(F5="L",-2,IF(F5="P",-3,0))))))))</f>
        <v>0</v>
      </c>
      <c r="AH5" s="38">
        <f>IF(H5="-",0,IF(H5="XS",-4,IF(H5="VS",-3,IF(H5="A",0,IF(H5="L",2,IF(H5="VL",3,IF(H5="XL",4,0)))))))</f>
        <v>0</v>
      </c>
      <c r="AI5" s="37">
        <f>IF(G5="",1.8,IF((2*((SQRT(G5/100)-1)+100/100)-4)&gt;0,(2*((2*((SQRT(G5/100)-1)+100/100)-4))),(2*((SQRT(G5/100)-1)+100/100)-4)))</f>
        <v>1.7979589711327115</v>
      </c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23">
        <v>66.379781420765028</v>
      </c>
      <c r="BC5" s="123">
        <v>12</v>
      </c>
      <c r="BD5" s="94">
        <v>32</v>
      </c>
      <c r="BE5" s="94">
        <v>34</v>
      </c>
      <c r="BF5" s="94">
        <v>41</v>
      </c>
      <c r="BG5" s="94">
        <v>50</v>
      </c>
      <c r="BH5" s="94">
        <v>60</v>
      </c>
      <c r="BI5" s="94">
        <v>69</v>
      </c>
      <c r="BJ5" s="94">
        <v>75</v>
      </c>
      <c r="BK5" s="94">
        <v>74</v>
      </c>
      <c r="BL5" s="94">
        <v>67</v>
      </c>
      <c r="BM5" s="94">
        <v>57</v>
      </c>
      <c r="BN5" s="94">
        <v>47</v>
      </c>
      <c r="BO5" s="94">
        <v>37</v>
      </c>
      <c r="BP5" s="94">
        <v>3</v>
      </c>
      <c r="BQ5" s="94">
        <v>3</v>
      </c>
      <c r="BR5" s="94">
        <v>4</v>
      </c>
      <c r="BS5" s="94">
        <v>4</v>
      </c>
      <c r="BT5" s="94">
        <v>4</v>
      </c>
      <c r="BU5" s="94">
        <v>3</v>
      </c>
      <c r="BV5" s="94">
        <v>3</v>
      </c>
      <c r="BW5" s="94">
        <v>3</v>
      </c>
      <c r="BX5" s="94">
        <v>3</v>
      </c>
      <c r="BY5" s="94">
        <v>3</v>
      </c>
      <c r="BZ5" s="94">
        <v>3</v>
      </c>
      <c r="CA5" s="122">
        <v>3</v>
      </c>
      <c r="CO5" s="15"/>
      <c r="CP5" s="7" t="s">
        <v>11</v>
      </c>
      <c r="CQ5" s="7"/>
      <c r="CR5" s="6"/>
      <c r="CS5" s="1"/>
    </row>
    <row r="6" spans="1:97" s="191" customFormat="1" ht="13.5" thickBot="1">
      <c r="A6" s="183">
        <v>3</v>
      </c>
      <c r="B6" s="203"/>
      <c r="C6" s="203">
        <v>50000</v>
      </c>
      <c r="D6" s="202" t="s">
        <v>43</v>
      </c>
      <c r="E6" s="201"/>
      <c r="F6" s="200" t="s">
        <v>15</v>
      </c>
      <c r="G6" s="226">
        <v>600</v>
      </c>
      <c r="H6" s="199" t="s">
        <v>18</v>
      </c>
      <c r="I6" s="226">
        <v>0</v>
      </c>
      <c r="J6" s="226">
        <v>0</v>
      </c>
      <c r="K6" s="233">
        <v>0</v>
      </c>
      <c r="L6" s="196">
        <v>330</v>
      </c>
      <c r="M6" s="194">
        <v>345</v>
      </c>
      <c r="N6" s="194">
        <v>360</v>
      </c>
      <c r="O6" s="194">
        <v>390</v>
      </c>
      <c r="P6" s="194">
        <v>360</v>
      </c>
      <c r="Q6" s="194">
        <v>345</v>
      </c>
      <c r="R6" s="194">
        <v>330</v>
      </c>
      <c r="S6" s="195">
        <v>15</v>
      </c>
      <c r="T6" s="194">
        <v>15</v>
      </c>
      <c r="U6" s="194">
        <v>15</v>
      </c>
      <c r="V6" s="194">
        <v>15</v>
      </c>
      <c r="W6" s="194">
        <v>15</v>
      </c>
      <c r="X6" s="194">
        <v>15</v>
      </c>
      <c r="Y6" s="193">
        <v>15</v>
      </c>
      <c r="Z6" s="170">
        <f>(+(100)-((R6-330)/3)-((Q6-360)/5)-((P6-390)/7)-((O6-405)/10)+AG6-AH6+((K6+AI6-1.798)/2)+((J6+AI6-1.798)/4)+((R6+Q6+P6+O6-1485)/7))/100</f>
        <v>0.99214254942635249</v>
      </c>
      <c r="AA6" s="170">
        <f>(+(100)-((L6-330)/3)-((M6-360)/5)-((N6-390)/7)-((O6-405)/10)+AG6-AH6+((I6+AI6-1.798)/2)+((J6+AI6-1.798)/4)+((L6+M6+N6+O6-1485)/7))/100</f>
        <v>0.99214254942635249</v>
      </c>
      <c r="AB6" s="170">
        <f>(100+(((((N6+P6+O6)-1185)*0.06))+(((L6+R6)-660)*0.325)+((((IF(S6&gt;11,S6,11))+(IF(T6&gt;11,T6,11))+(IF(U6&gt;11,U6,11))+(IF(W6&gt;11,W6,11))+(IF(X6&gt;11,X6,11))+(IF(Y6&gt;11,Y6,11))-66)/6)*2.2)))/100</f>
        <v>1.0429999999999999</v>
      </c>
      <c r="AC6" s="170">
        <f>(((+(100)+((L6-330)/2.5)+((O6-405)/8)+((R6-330)/16)+((N6-390)/11)+((P6-390)/12))/100)+(((AI6-1.798)*0.0225)/2)+((((I6*0.16)+(J6*0.5)+(K6*0.34))*0.06)/2))*(1+(AG6*0.089))</f>
        <v>0.84629787495994191</v>
      </c>
      <c r="AD6" s="170">
        <f>((+(100)-((R6-330)/1.5)-((Q6-360)/2.75)-((P6-390)/7)-((O6-405)/21)-((N6-390)/30)-(((U6*0.133)+(V6*0.19)+(W6*0.57)+(X6*1.45)+(Y6*2.658)-55)/7.5))/100)+((AI6-1.798)*0.0225)+((((K6*1.567)+(J6*0.275))/1.842)*0.06)</f>
        <v>1.0878578647292738</v>
      </c>
      <c r="AE6" s="170">
        <f>((+(100)-((L6-330)/1.5)-((M6-360)/2.75)-((N6-390)/7)-((O6-405)/21)-((P6-390)/30)-(((S6*2.658)+(T6*1.45)+(U6*0.57)+(V6*0.19)+(W6*0.133)-55)/7.5))/100)+((AI6-1.798)*0.0225)+((((I6*1.567)+(J6*0.275))/1.842)*0.06)</f>
        <v>1.0878578647292738</v>
      </c>
      <c r="AF6" s="169">
        <f>(((Z6+AA6)/2)+AB6+AC6+((AD6+AE6)/2))/4</f>
        <v>0.99232457227889204</v>
      </c>
      <c r="AG6" s="39">
        <f>IF(F6="A",4,IF(OR(F6="AG"),3,IF(F6="AD",2,IF(OR(F6="D",F6="F"),1,IF(F6="M",0,IF(F6="G",-1,IF(F6="L",-2,IF(F6="P",-3,0))))))))</f>
        <v>-1</v>
      </c>
      <c r="AH6" s="38">
        <f>IF(H6="-",0,IF(H6="XS",-4,IF(H6="VS",-3,IF(H6="A",0,IF(H6="L",2,IF(H6="VL",3,IF(H6="XL",4,0)))))))</f>
        <v>0</v>
      </c>
      <c r="AI6" s="37">
        <f>IF(G6="",1.8,IF((2*((SQRT(G6/100)-1)+100/100)-4)&gt;0,(2*((2*((SQRT(G6/100)-1)+100/100)-4))),(2*((SQRT(G6/100)-1)+100/100)-4)))</f>
        <v>1.7979589711327115</v>
      </c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23" t="e">
        <v>#N/A</v>
      </c>
      <c r="BC6" s="123" t="e">
        <v>#N/A</v>
      </c>
      <c r="BD6" s="94" t="e">
        <v>#N/A</v>
      </c>
      <c r="BE6" s="94" t="e">
        <v>#N/A</v>
      </c>
      <c r="BF6" s="94" t="e">
        <v>#N/A</v>
      </c>
      <c r="BG6" s="94" t="e">
        <v>#N/A</v>
      </c>
      <c r="BH6" s="94" t="e">
        <v>#N/A</v>
      </c>
      <c r="BI6" s="94" t="e">
        <v>#N/A</v>
      </c>
      <c r="BJ6" s="94" t="e">
        <v>#N/A</v>
      </c>
      <c r="BK6" s="94" t="e">
        <v>#N/A</v>
      </c>
      <c r="BL6" s="94" t="e">
        <v>#N/A</v>
      </c>
      <c r="BM6" s="94" t="e">
        <v>#N/A</v>
      </c>
      <c r="BN6" s="94" t="e">
        <v>#N/A</v>
      </c>
      <c r="BO6" s="94" t="e">
        <v>#N/A</v>
      </c>
      <c r="BP6" s="94" t="e">
        <v>#N/A</v>
      </c>
      <c r="BQ6" s="94" t="e">
        <v>#N/A</v>
      </c>
      <c r="BR6" s="94" t="e">
        <v>#N/A</v>
      </c>
      <c r="BS6" s="94" t="e">
        <v>#N/A</v>
      </c>
      <c r="BT6" s="94" t="e">
        <v>#N/A</v>
      </c>
      <c r="BU6" s="94" t="e">
        <v>#N/A</v>
      </c>
      <c r="BV6" s="94" t="e">
        <v>#N/A</v>
      </c>
      <c r="BW6" s="94" t="e">
        <v>#N/A</v>
      </c>
      <c r="BX6" s="94" t="e">
        <v>#N/A</v>
      </c>
      <c r="BY6" s="94" t="e">
        <v>#N/A</v>
      </c>
      <c r="BZ6" s="94" t="e">
        <v>#N/A</v>
      </c>
      <c r="CA6" s="122" t="e">
        <v>#N/A</v>
      </c>
      <c r="CO6" s="277"/>
      <c r="CP6" s="7" t="s">
        <v>10</v>
      </c>
      <c r="CQ6" s="7"/>
      <c r="CR6" s="6"/>
      <c r="CS6" s="1"/>
    </row>
    <row r="7" spans="1:97" s="191" customFormat="1">
      <c r="A7" s="183">
        <v>4</v>
      </c>
      <c r="B7" s="203"/>
      <c r="C7" s="203">
        <v>50000</v>
      </c>
      <c r="D7" s="202" t="s">
        <v>43</v>
      </c>
      <c r="E7" s="201"/>
      <c r="F7" s="200" t="s">
        <v>45</v>
      </c>
      <c r="G7" s="226">
        <v>600</v>
      </c>
      <c r="H7" s="199" t="s">
        <v>16</v>
      </c>
      <c r="I7" s="226">
        <v>0</v>
      </c>
      <c r="J7" s="226">
        <v>0</v>
      </c>
      <c r="K7" s="233">
        <v>0</v>
      </c>
      <c r="L7" s="196">
        <v>355</v>
      </c>
      <c r="M7" s="194">
        <v>352</v>
      </c>
      <c r="N7" s="194">
        <v>364</v>
      </c>
      <c r="O7" s="194">
        <v>402</v>
      </c>
      <c r="P7" s="194">
        <v>390</v>
      </c>
      <c r="Q7" s="194">
        <v>350</v>
      </c>
      <c r="R7" s="194">
        <v>353</v>
      </c>
      <c r="S7" s="195">
        <v>15</v>
      </c>
      <c r="T7" s="194">
        <v>11</v>
      </c>
      <c r="U7" s="194">
        <v>11</v>
      </c>
      <c r="V7" s="194">
        <v>11</v>
      </c>
      <c r="W7" s="194">
        <v>11</v>
      </c>
      <c r="X7" s="194">
        <v>11</v>
      </c>
      <c r="Y7" s="193">
        <v>15</v>
      </c>
      <c r="Z7" s="170">
        <f>(+(100)-((R7-330)/3)-((Q7-360)/5)-((P7-390)/7)-((O7-405)/10)+AG7-AH7+((K7+AI7-1.798)/2)+((J7+AI7-1.798)/4)+((R7+Q7+P7+O7-1485)/7))/100</f>
        <v>0.99061873990254279</v>
      </c>
      <c r="AA7" s="170">
        <f>(+(100)-((L7-330)/3)-((M7-360)/5)-((N7-390)/7)-((O7-405)/10)+AG7-AH7+((I7+AI7-1.798)/2)+((J7+AI7-1.798)/4)+((L7+M7+N7+O7-1485)/7))/100</f>
        <v>0.98566635895016186</v>
      </c>
      <c r="AB7" s="170">
        <f>(100+(((((N7+P7+O7)-1185)*0.06))+(((L7+R7)-660)*0.325)+((((IF(S7&gt;11,S7,11))+(IF(T7&gt;11,T7,11))+(IF(U7&gt;11,U7,11))+(IF(W7&gt;11,W7,11))+(IF(X7&gt;11,X7,11))+(IF(Y7&gt;11,Y7,11))-66)/6)*2.2)))/100</f>
        <v>1.1679333333333333</v>
      </c>
      <c r="AC7" s="170">
        <f>(((+(100)+((L7-330)/2.5)+((O7-405)/8)+((R7-330)/16)+((N7-390)/11)+((P7-390)/12))/100)+(((AI7-1.798)*0.0225)/2)+((((I7*0.16)+(J7*0.5)+(K7*0.34))*0.06)/2))*(1+(AG7*0.089))</f>
        <v>1.0869881747888792</v>
      </c>
      <c r="AD7" s="170">
        <f>((+(100)-((R7-330)/1.5)-((Q7-360)/2.75)-((P7-390)/7)-((O7-405)/21)-((N7-390)/30)-(((U7*0.133)+(V7*0.19)+(W7*0.57)+(X7*1.45)+(Y7*2.658)-55)/7.5))/100)+((AI7-1.798)*0.0225)+((((K7*1.567)+(J7*0.275))/1.842)*0.06)</f>
        <v>0.87893395130936047</v>
      </c>
      <c r="AE7" s="170">
        <f>((+(100)-((L7-330)/1.5)-((M7-360)/2.75)-((N7-390)/7)-((O7-405)/21)-((P7-390)/30)-(((S7*2.658)+(T7*1.45)+(U7*0.57)+(V7*0.19)+(W7*0.133)-55)/7.5))/100)+((AI7-1.798)*0.0225)+((((I7*1.567)+(J7*0.275))/1.842)*0.06)</f>
        <v>0.88680408117949017</v>
      </c>
      <c r="AF7" s="169">
        <f>(((Z7+AA7)/2)+AB7+AC7+((AD7+AE7)/2))/4</f>
        <v>1.0314832684482473</v>
      </c>
      <c r="AG7" s="39">
        <f>IF(F7="A",4,IF(OR(F7="AG"),3,IF(F7="AD",2,IF(OR(F7="D",F7="F"),1,IF(F7="M",0,IF(F7="G",-1,IF(F7="L",-2,IF(F7="P",-3,0))))))))</f>
        <v>0</v>
      </c>
      <c r="AH7" s="38">
        <f>IF(H7="-",0,IF(H7="XS",-4,IF(H7="VS",-3,IF(H7="A",0,IF(H7="L",2,IF(H7="VL",3,IF(H7="XL",4,0)))))))</f>
        <v>-3</v>
      </c>
      <c r="AI7" s="37">
        <f>IF(G7="",1.8,IF((2*((SQRT(G7/100)-1)+100/100)-4)&gt;0,(2*((2*((SQRT(G7/100)-1)+100/100)-4))),(2*((SQRT(G7/100)-1)+100/100)-4)))</f>
        <v>1.7979589711327115</v>
      </c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23" t="e">
        <v>#N/A</v>
      </c>
      <c r="BC7" s="123" t="e">
        <v>#N/A</v>
      </c>
      <c r="BD7" s="94" t="e">
        <v>#N/A</v>
      </c>
      <c r="BE7" s="94" t="e">
        <v>#N/A</v>
      </c>
      <c r="BF7" s="94" t="e">
        <v>#N/A</v>
      </c>
      <c r="BG7" s="94" t="e">
        <v>#N/A</v>
      </c>
      <c r="BH7" s="94" t="e">
        <v>#N/A</v>
      </c>
      <c r="BI7" s="94" t="e">
        <v>#N/A</v>
      </c>
      <c r="BJ7" s="94" t="e">
        <v>#N/A</v>
      </c>
      <c r="BK7" s="94" t="e">
        <v>#N/A</v>
      </c>
      <c r="BL7" s="94" t="e">
        <v>#N/A</v>
      </c>
      <c r="BM7" s="94" t="e">
        <v>#N/A</v>
      </c>
      <c r="BN7" s="94" t="e">
        <v>#N/A</v>
      </c>
      <c r="BO7" s="94" t="e">
        <v>#N/A</v>
      </c>
      <c r="BP7" s="94" t="e">
        <v>#N/A</v>
      </c>
      <c r="BQ7" s="94" t="e">
        <v>#N/A</v>
      </c>
      <c r="BR7" s="94" t="e">
        <v>#N/A</v>
      </c>
      <c r="BS7" s="94" t="e">
        <v>#N/A</v>
      </c>
      <c r="BT7" s="94" t="e">
        <v>#N/A</v>
      </c>
      <c r="BU7" s="94" t="e">
        <v>#N/A</v>
      </c>
      <c r="BV7" s="94" t="e">
        <v>#N/A</v>
      </c>
      <c r="BW7" s="94" t="e">
        <v>#N/A</v>
      </c>
      <c r="BX7" s="94" t="e">
        <v>#N/A</v>
      </c>
      <c r="BY7" s="94" t="e">
        <v>#N/A</v>
      </c>
      <c r="BZ7" s="94" t="e">
        <v>#N/A</v>
      </c>
      <c r="CA7" s="122" t="e">
        <v>#N/A</v>
      </c>
      <c r="CO7" s="1"/>
      <c r="CP7" s="7"/>
      <c r="CR7" s="6"/>
      <c r="CS7" s="1"/>
    </row>
    <row r="8" spans="1:97" s="191" customFormat="1">
      <c r="A8" s="183">
        <v>5</v>
      </c>
      <c r="B8" s="203"/>
      <c r="C8" s="203">
        <v>50000</v>
      </c>
      <c r="D8" s="202" t="s">
        <v>47</v>
      </c>
      <c r="E8" s="201"/>
      <c r="F8" s="243" t="s">
        <v>45</v>
      </c>
      <c r="G8" s="241">
        <v>600</v>
      </c>
      <c r="H8" s="242" t="s">
        <v>18</v>
      </c>
      <c r="I8" s="241">
        <v>0</v>
      </c>
      <c r="J8" s="241">
        <v>0</v>
      </c>
      <c r="K8" s="240">
        <v>0</v>
      </c>
      <c r="L8" s="239">
        <v>350</v>
      </c>
      <c r="M8" s="237">
        <v>375</v>
      </c>
      <c r="N8" s="237">
        <v>400</v>
      </c>
      <c r="O8" s="237">
        <v>420</v>
      </c>
      <c r="P8" s="237">
        <v>395</v>
      </c>
      <c r="Q8" s="237">
        <v>355</v>
      </c>
      <c r="R8" s="237">
        <v>330</v>
      </c>
      <c r="S8" s="238">
        <v>20</v>
      </c>
      <c r="T8" s="237">
        <v>20</v>
      </c>
      <c r="U8" s="237">
        <v>20</v>
      </c>
      <c r="V8" s="237">
        <v>15</v>
      </c>
      <c r="W8" s="237">
        <v>10</v>
      </c>
      <c r="X8" s="237">
        <v>10</v>
      </c>
      <c r="Y8" s="236">
        <v>10</v>
      </c>
      <c r="Z8" s="170">
        <f>(+(100)-((R8-330)/3)-((Q8-360)/5)-((P8-390)/7)-((O8-405)/10)+AG8-AH8+((K8+AI8-1.798)/2)+((J8+AI8-1.798)/4)+((R8+Q8+P8+O8-1485)/7))/100</f>
        <v>1.0092854065692096</v>
      </c>
      <c r="AA8" s="170">
        <f>(+(100)-((L8-330)/3)-((M8-360)/5)-((N8-390)/7)-((O8-405)/10)+AG8-AH8+((I8+AI8-1.798)/2)+((J8+AI8-1.798)/4)+((L8+M8+N8+O8-1485)/7))/100</f>
        <v>0.95976159704539998</v>
      </c>
      <c r="AB8" s="170">
        <f>(100+(((((N8+P8+O8)-1185)*0.06))+(((L8+R8)-660)*0.325)+((((IF(S8&gt;11,S8,11))+(IF(T8&gt;11,T8,11))+(IF(U8&gt;11,U8,11))+(IF(W8&gt;11,W8,11))+(IF(X8&gt;11,X8,11))+(IF(Y8&gt;11,Y8,11))-66)/6)*2.2)))/100</f>
        <v>1.1819999999999999</v>
      </c>
      <c r="AC8" s="170">
        <f>(((+(100)+((L8-330)/2.5)+((O8-405)/8)+((R8-330)/16)+((N8-390)/11)+((P8-390)/12))/100)+(((AI8-1.798)*0.0225)/2)+((((I8*0.16)+(J8*0.5)+(K8*0.34))*0.06)/2))*(1+(AG8*0.089))</f>
        <v>1.1120071141828187</v>
      </c>
      <c r="AD8" s="170">
        <f>((+(100)-((R8-330)/1.5)-((Q8-360)/2.75)-((P8-390)/7)-((O8-405)/21)-((N8-390)/30)-(((U8*0.133)+(V8*0.19)+(W8*0.57)+(X8*1.45)+(Y8*2.658)-55)/7.5))/100)+((AI8-1.798)*0.0225)+((((K8*1.567)+(J8*0.275))/1.842)*0.06)</f>
        <v>1.0041751807465902</v>
      </c>
      <c r="AE8" s="170">
        <f>((+(100)-((L8-330)/1.5)-((M8-360)/2.75)-((N8-390)/7)-((O8-405)/21)-((P8-390)/30)-(((S8*2.658)+(T8*1.45)+(U8*0.57)+(V8*0.19)+(W8*0.133)-55)/7.5))/100)+((AI8-1.798)*0.0225)+((((I8*1.567)+(J8*0.275))/1.842)*0.06)</f>
        <v>0.7320383842097935</v>
      </c>
      <c r="AF8" s="169">
        <f>(((Z8+AA8)/2)+AB8+AC8+((AD8+AE8)/2))/4</f>
        <v>1.0366593496170788</v>
      </c>
      <c r="AG8" s="39">
        <f>IF(F8="A",4,IF(OR(F8="AG"),3,IF(F8="AD",2,IF(OR(F8="D",F8="F"),1,IF(F8="M",0,IF(F8="G",-1,IF(F8="L",-2,IF(F8="P",-3,0))))))))</f>
        <v>0</v>
      </c>
      <c r="AH8" s="38">
        <f>IF(H8="-",0,IF(H8="XS",-4,IF(H8="VS",-3,IF(H8="A",0,IF(H8="L",2,IF(H8="VL",3,IF(H8="XL",4,0)))))))</f>
        <v>0</v>
      </c>
      <c r="AI8" s="37">
        <f>IF(G8="",1.8,IF((2*((SQRT(G8/100)-1)+100/100)-4)&gt;0,(2*((2*((SQRT(G8/100)-1)+100/100)-4))),(2*((SQRT(G8/100)-1)+100/100)-4)))</f>
        <v>1.7979589711327115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23" t="e">
        <v>#N/A</v>
      </c>
      <c r="BC8" s="123" t="e">
        <v>#N/A</v>
      </c>
      <c r="BD8" s="94" t="e">
        <v>#N/A</v>
      </c>
      <c r="BE8" s="94" t="e">
        <v>#N/A</v>
      </c>
      <c r="BF8" s="94" t="e">
        <v>#N/A</v>
      </c>
      <c r="BG8" s="94" t="e">
        <v>#N/A</v>
      </c>
      <c r="BH8" s="94" t="e">
        <v>#N/A</v>
      </c>
      <c r="BI8" s="94" t="e">
        <v>#N/A</v>
      </c>
      <c r="BJ8" s="94" t="e">
        <v>#N/A</v>
      </c>
      <c r="BK8" s="94" t="e">
        <v>#N/A</v>
      </c>
      <c r="BL8" s="94" t="e">
        <v>#N/A</v>
      </c>
      <c r="BM8" s="94" t="e">
        <v>#N/A</v>
      </c>
      <c r="BN8" s="94" t="e">
        <v>#N/A</v>
      </c>
      <c r="BO8" s="94" t="e">
        <v>#N/A</v>
      </c>
      <c r="BP8" s="94" t="e">
        <v>#N/A</v>
      </c>
      <c r="BQ8" s="94" t="e">
        <v>#N/A</v>
      </c>
      <c r="BR8" s="94" t="e">
        <v>#N/A</v>
      </c>
      <c r="BS8" s="94" t="e">
        <v>#N/A</v>
      </c>
      <c r="BT8" s="94" t="e">
        <v>#N/A</v>
      </c>
      <c r="BU8" s="94" t="e">
        <v>#N/A</v>
      </c>
      <c r="BV8" s="94" t="e">
        <v>#N/A</v>
      </c>
      <c r="BW8" s="94" t="e">
        <v>#N/A</v>
      </c>
      <c r="BX8" s="94" t="e">
        <v>#N/A</v>
      </c>
      <c r="BY8" s="94" t="e">
        <v>#N/A</v>
      </c>
      <c r="BZ8" s="94" t="e">
        <v>#N/A</v>
      </c>
      <c r="CA8" s="122" t="e">
        <v>#N/A</v>
      </c>
      <c r="CO8" s="1"/>
      <c r="CP8" s="7"/>
      <c r="CR8" s="6"/>
      <c r="CS8" s="1"/>
    </row>
    <row r="9" spans="1:97" s="191" customFormat="1" ht="13.5" thickBot="1">
      <c r="A9" s="183">
        <v>6</v>
      </c>
      <c r="B9" s="181"/>
      <c r="C9" s="181">
        <v>50000</v>
      </c>
      <c r="D9" s="225" t="s">
        <v>47</v>
      </c>
      <c r="E9" s="224"/>
      <c r="F9" s="200" t="s">
        <v>15</v>
      </c>
      <c r="G9" s="226">
        <v>600</v>
      </c>
      <c r="H9" s="199" t="s">
        <v>16</v>
      </c>
      <c r="I9" s="226">
        <v>0</v>
      </c>
      <c r="J9" s="226">
        <v>0</v>
      </c>
      <c r="K9" s="233">
        <v>0</v>
      </c>
      <c r="L9" s="196">
        <v>330</v>
      </c>
      <c r="M9" s="194">
        <v>350</v>
      </c>
      <c r="N9" s="194">
        <v>395</v>
      </c>
      <c r="O9" s="194">
        <v>405</v>
      </c>
      <c r="P9" s="194">
        <v>395</v>
      </c>
      <c r="Q9" s="194">
        <v>350</v>
      </c>
      <c r="R9" s="194">
        <v>330</v>
      </c>
      <c r="S9" s="195">
        <v>8</v>
      </c>
      <c r="T9" s="194">
        <v>8</v>
      </c>
      <c r="U9" s="194">
        <v>8</v>
      </c>
      <c r="V9" s="194">
        <v>8</v>
      </c>
      <c r="W9" s="194">
        <v>8</v>
      </c>
      <c r="X9" s="194">
        <v>8</v>
      </c>
      <c r="Y9" s="193">
        <v>8</v>
      </c>
      <c r="Z9" s="170">
        <f>(+(100)-((R9-330)/3)-((Q9-360)/5)-((P9-390)/7)-((O9-405)/10)+AG9-AH9+((K9+AI9-1.798)/2)+((J9+AI9-1.798)/4)+((R9+Q9+P9+O9-1485)/7))/100</f>
        <v>1.0257139779977811</v>
      </c>
      <c r="AA9" s="170">
        <f>(+(100)-((L9-330)/3)-((M9-360)/5)-((N9-390)/7)-((O9-405)/10)+AG9-AH9+((I9+AI9-1.798)/2)+((J9+AI9-1.798)/4)+((L9+M9+N9+O9-1485)/7))/100</f>
        <v>1.0257139779977811</v>
      </c>
      <c r="AB9" s="170">
        <f>(100+(((((N9+P9+O9)-1185)*0.06))+(((L9+R9)-660)*0.325)+((((IF(S9&gt;11,S9,11))+(IF(T9&gt;11,T9,11))+(IF(U9&gt;11,U9,11))+(IF(W9&gt;11,W9,11))+(IF(X9&gt;11,X9,11))+(IF(Y9&gt;11,Y9,11))-66)/6)*2.2)))/100</f>
        <v>1.006</v>
      </c>
      <c r="AC9" s="170">
        <f>(((+(100)+((L9-330)/2.5)+((O9-405)/8)+((R9-330)/16)+((N9-390)/11)+((P9-390)/12))/100)+(((AI9-1.798)*0.0225)/2)+((((I9*0.16)+(J9*0.5)+(K9*0.34))*0.06)/2))*(1+(AG9*0.089))</f>
        <v>0.91893632192963881</v>
      </c>
      <c r="AD9" s="170">
        <f>((+(100)-((R9-330)/1.5)-((Q9-360)/2.75)-((P9-390)/7)-((O9-405)/21)-((N9-390)/30)-(((U9*0.133)+(V9*0.19)+(W9*0.57)+(X9*1.45)+(Y9*2.658)-55)/7.5))/100)+((AI9-1.798)*0.0225)+((((K9*1.567)+(J9*0.275))/1.842)*0.06)</f>
        <v>1.047542522737932</v>
      </c>
      <c r="AE9" s="170">
        <f>((+(100)-((L9-330)/1.5)-((M9-360)/2.75)-((N9-390)/7)-((O9-405)/21)-((P9-390)/30)-(((S9*2.658)+(T9*1.45)+(U9*0.57)+(V9*0.19)+(W9*0.133)-55)/7.5))/100)+((AI9-1.798)*0.0225)+((((I9*1.567)+(J9*0.275))/1.842)*0.06)</f>
        <v>1.047542522737932</v>
      </c>
      <c r="AF9" s="169">
        <f>(((Z9+AA9)/2)+AB9+AC9+((AD9+AE9)/2))/4</f>
        <v>0.99954820566633806</v>
      </c>
      <c r="AG9" s="39">
        <f>IF(F9="A",4,IF(OR(F9="AG"),3,IF(F9="AD",2,IF(OR(F9="D",F9="F"),1,IF(F9="M",0,IF(F9="G",-1,IF(F9="L",-2,IF(F9="P",-3,0))))))))</f>
        <v>-1</v>
      </c>
      <c r="AH9" s="38">
        <f>IF(H9="-",0,IF(H9="XS",-4,IF(H9="VS",-3,IF(H9="A",0,IF(H9="L",2,IF(H9="VL",3,IF(H9="XL",4,0)))))))</f>
        <v>-3</v>
      </c>
      <c r="AI9" s="37">
        <f>IF(G9="",1.8,IF((2*((SQRT(G9/100)-1)+100/100)-4)&gt;0,(2*((2*((SQRT(G9/100)-1)+100/100)-4))),(2*((SQRT(G9/100)-1)+100/100)-4)))</f>
        <v>1.7979589711327115</v>
      </c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23" t="e">
        <v>#N/A</v>
      </c>
      <c r="BC9" s="123" t="e">
        <v>#N/A</v>
      </c>
      <c r="BD9" s="94" t="e">
        <v>#N/A</v>
      </c>
      <c r="BE9" s="94" t="e">
        <v>#N/A</v>
      </c>
      <c r="BF9" s="94" t="e">
        <v>#N/A</v>
      </c>
      <c r="BG9" s="94" t="e">
        <v>#N/A</v>
      </c>
      <c r="BH9" s="94" t="e">
        <v>#N/A</v>
      </c>
      <c r="BI9" s="94" t="e">
        <v>#N/A</v>
      </c>
      <c r="BJ9" s="94" t="e">
        <v>#N/A</v>
      </c>
      <c r="BK9" s="94" t="e">
        <v>#N/A</v>
      </c>
      <c r="BL9" s="94" t="e">
        <v>#N/A</v>
      </c>
      <c r="BM9" s="94" t="e">
        <v>#N/A</v>
      </c>
      <c r="BN9" s="94" t="e">
        <v>#N/A</v>
      </c>
      <c r="BO9" s="94" t="e">
        <v>#N/A</v>
      </c>
      <c r="BP9" s="94" t="e">
        <v>#N/A</v>
      </c>
      <c r="BQ9" s="94" t="e">
        <v>#N/A</v>
      </c>
      <c r="BR9" s="94" t="e">
        <v>#N/A</v>
      </c>
      <c r="BS9" s="94" t="e">
        <v>#N/A</v>
      </c>
      <c r="BT9" s="94" t="e">
        <v>#N/A</v>
      </c>
      <c r="BU9" s="94" t="e">
        <v>#N/A</v>
      </c>
      <c r="BV9" s="94" t="e">
        <v>#N/A</v>
      </c>
      <c r="BW9" s="94" t="e">
        <v>#N/A</v>
      </c>
      <c r="BX9" s="94" t="e">
        <v>#N/A</v>
      </c>
      <c r="BY9" s="94" t="e">
        <v>#N/A</v>
      </c>
      <c r="BZ9" s="94" t="e">
        <v>#N/A</v>
      </c>
      <c r="CA9" s="122" t="e">
        <v>#N/A</v>
      </c>
      <c r="CO9" s="1"/>
      <c r="CP9" s="278" t="s">
        <v>9</v>
      </c>
      <c r="CR9" s="6"/>
      <c r="CS9" s="1"/>
    </row>
    <row r="10" spans="1:97" s="191" customFormat="1">
      <c r="A10" s="183">
        <v>1</v>
      </c>
      <c r="B10" s="203" t="s">
        <v>92</v>
      </c>
      <c r="C10" s="203">
        <v>50000</v>
      </c>
      <c r="D10" s="202" t="s">
        <v>43</v>
      </c>
      <c r="E10" s="201" t="s">
        <v>91</v>
      </c>
      <c r="F10" s="200" t="s">
        <v>15</v>
      </c>
      <c r="G10" s="226">
        <v>600</v>
      </c>
      <c r="H10" s="199" t="s">
        <v>62</v>
      </c>
      <c r="I10" s="226">
        <v>0</v>
      </c>
      <c r="J10" s="226">
        <v>0</v>
      </c>
      <c r="K10" s="197">
        <v>0</v>
      </c>
      <c r="L10" s="196">
        <v>325</v>
      </c>
      <c r="M10" s="194">
        <v>380</v>
      </c>
      <c r="N10" s="194">
        <v>399</v>
      </c>
      <c r="O10" s="194">
        <v>420</v>
      </c>
      <c r="P10" s="194">
        <v>399</v>
      </c>
      <c r="Q10" s="194">
        <v>380</v>
      </c>
      <c r="R10" s="194">
        <v>325</v>
      </c>
      <c r="S10" s="195">
        <v>15</v>
      </c>
      <c r="T10" s="194">
        <v>15</v>
      </c>
      <c r="U10" s="194">
        <v>15</v>
      </c>
      <c r="V10" s="194">
        <v>15</v>
      </c>
      <c r="W10" s="194">
        <v>15</v>
      </c>
      <c r="X10" s="194">
        <v>15</v>
      </c>
      <c r="Y10" s="193">
        <v>15</v>
      </c>
      <c r="Z10" s="170">
        <f>(+(100)-((R10-330)/3)-((Q10-360)/5)-((P10-390)/7)-((O10-405)/10)+AG10-AH10+((K10+AI10-1.798)/2)+((J10+AI10-1.798)/4)+((R10+Q10+P10+O10-1485)/7))/100</f>
        <v>0.97452350180730474</v>
      </c>
      <c r="AA10" s="170">
        <f>(+(100)-((L10-330)/3)-((M10-360)/5)-((N10-390)/7)-((O10-405)/10)+AG10-AH10+((I10+AI10-1.798)/2)+((J10+AI10-1.798)/4)+((L10+M10+N10+O10-1485)/7))/100</f>
        <v>0.97452350180730474</v>
      </c>
      <c r="AB10" s="170">
        <f>(100+(((((N10+P10+O10)-1185)*0.06))+(((L10+R10)-660)*0.325)+((((IF(S10&gt;11,S10,11))+(IF(T10&gt;11,T10,11))+(IF(U10&gt;11,U10,11))+(IF(W10&gt;11,W10,11))+(IF(X10&gt;11,X10,11))+(IF(Y10&gt;11,Y10,11))-66)/6)*2.2)))/100</f>
        <v>1.0752999999999999</v>
      </c>
      <c r="AC10" s="170">
        <f>(((+(100)+((L10-330)/2.5)+((O10-405)/8)+((R10-330)/16)+((N10-390)/11)+((P10-390)/12))/100)+(((AI10-1.798)*0.0225)/2)+((((I10*0.16)+(J10*0.5)+(K10*0.34))*0.06)/2))*(1+(AG10*0.089))</f>
        <v>1.011306356607061</v>
      </c>
      <c r="AD10" s="170">
        <f>((+(100)-((R10-330)/1.5)-((Q10-360)/2.75)-((P10-390)/7)-((O10-405)/21)-((N10-390)/30)-(((U10*0.133)+(V10*0.19)+(W10*0.57)+(X10*1.45)+(Y10*2.658)-55)/7.5))/100)+((AI10-1.798)*0.0225)+((((K10*1.567)+(J10*0.275))/1.842)*0.06)</f>
        <v>0.91091847078988009</v>
      </c>
      <c r="AE10" s="170">
        <f>((+(100)-((L10-330)/1.5)-((M10-360)/2.75)-((N10-390)/7)-((O10-405)/21)-((P10-390)/30)-(((S10*2.658)+(T10*1.45)+(U10*0.57)+(V10*0.19)+(W10*0.133)-55)/7.5))/100)+((AI10-1.798)*0.0225)+((((I10*1.567)+(J10*0.275))/1.842)*0.06)</f>
        <v>0.91091847078988009</v>
      </c>
      <c r="AF10" s="169">
        <f>(((Z10+AA10)/2)+AB10+AC10+((AD10+AE10)/2))/4</f>
        <v>0.99301208230106142</v>
      </c>
      <c r="AG10" s="246">
        <f>IF(F10="A",4,IF(OR(F10="AG"),3,IF(F10="AD",3,IF(OR(F10="D",F10="F"),1,IF(F10="M",0,IF(F10="G",0,IF(F10="L",-1,IF(F10="P",-2,0))))))))</f>
        <v>0</v>
      </c>
      <c r="AH10" s="245">
        <f>IF(H10="-",0,IF(H10="XS",-4,IF(H10="VS",-3,IF(H10="A",0,IF(H10="L",2,IF(H10="VL",3,IF(H10="XL",4,0)))))))</f>
        <v>3</v>
      </c>
      <c r="AI10" s="244">
        <f>IF((2*((SQRT(G10/100)-1)+100/100)-4)&gt;0,(2*((2*((SQRT(G10/100)-1)+100/100)-4))),(2*((SQRT(G10/100)-1)+100/100)-4))</f>
        <v>1.7979589711327115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23">
        <v>70</v>
      </c>
      <c r="BC10" s="123">
        <v>11</v>
      </c>
      <c r="BD10" s="94">
        <v>73</v>
      </c>
      <c r="BE10" s="94">
        <v>73</v>
      </c>
      <c r="BF10" s="94">
        <v>74</v>
      </c>
      <c r="BG10" s="94">
        <v>76</v>
      </c>
      <c r="BH10" s="94">
        <v>77</v>
      </c>
      <c r="BI10" s="94">
        <v>80</v>
      </c>
      <c r="BJ10" s="94">
        <v>81</v>
      </c>
      <c r="BK10" s="94">
        <v>82</v>
      </c>
      <c r="BL10" s="94">
        <v>82</v>
      </c>
      <c r="BM10" s="94">
        <v>80</v>
      </c>
      <c r="BN10" s="94">
        <v>78</v>
      </c>
      <c r="BO10" s="94">
        <v>75</v>
      </c>
      <c r="BP10" s="94">
        <v>3</v>
      </c>
      <c r="BQ10" s="94">
        <v>3</v>
      </c>
      <c r="BR10" s="94">
        <v>3</v>
      </c>
      <c r="BS10" s="94">
        <v>3</v>
      </c>
      <c r="BT10" s="94">
        <v>3</v>
      </c>
      <c r="BU10" s="94">
        <v>3</v>
      </c>
      <c r="BV10" s="94">
        <v>2</v>
      </c>
      <c r="BW10" s="94">
        <v>3</v>
      </c>
      <c r="BX10" s="94">
        <v>3</v>
      </c>
      <c r="BY10" s="94">
        <v>3</v>
      </c>
      <c r="BZ10" s="94">
        <v>3</v>
      </c>
      <c r="CA10" s="122">
        <v>3</v>
      </c>
      <c r="CO10" s="1"/>
      <c r="CP10" s="278" t="s">
        <v>157</v>
      </c>
      <c r="CR10" s="14"/>
      <c r="CS10" s="1"/>
    </row>
    <row r="11" spans="1:97" s="191" customFormat="1" ht="12">
      <c r="A11" s="183">
        <v>2</v>
      </c>
      <c r="B11" s="203" t="s">
        <v>90</v>
      </c>
      <c r="C11" s="203">
        <v>50000</v>
      </c>
      <c r="D11" s="202" t="s">
        <v>43</v>
      </c>
      <c r="E11" s="201" t="s">
        <v>89</v>
      </c>
      <c r="F11" s="200" t="s">
        <v>45</v>
      </c>
      <c r="G11" s="226">
        <v>600</v>
      </c>
      <c r="H11" s="199" t="s">
        <v>70</v>
      </c>
      <c r="I11" s="226">
        <v>0</v>
      </c>
      <c r="J11" s="226">
        <v>0</v>
      </c>
      <c r="K11" s="197">
        <v>0</v>
      </c>
      <c r="L11" s="196">
        <v>317</v>
      </c>
      <c r="M11" s="194">
        <v>364</v>
      </c>
      <c r="N11" s="194">
        <v>376</v>
      </c>
      <c r="O11" s="194">
        <v>412</v>
      </c>
      <c r="P11" s="194">
        <v>375</v>
      </c>
      <c r="Q11" s="194">
        <v>364</v>
      </c>
      <c r="R11" s="194">
        <v>317</v>
      </c>
      <c r="S11" s="195">
        <v>7</v>
      </c>
      <c r="T11" s="194">
        <v>7</v>
      </c>
      <c r="U11" s="194">
        <v>7</v>
      </c>
      <c r="V11" s="194">
        <v>7</v>
      </c>
      <c r="W11" s="194">
        <v>7</v>
      </c>
      <c r="X11" s="194">
        <v>7</v>
      </c>
      <c r="Y11" s="193">
        <v>7</v>
      </c>
      <c r="Z11" s="170">
        <f>(+(100)-((R11-330)/3)-((Q11-360)/5)-((P11-390)/7)-((O11-405)/10)+AG11-AH11+((K11+AI11-1.798)/2)+((J11+AI11-1.798)/4)+((R11+Q11+P11+O11-1485)/7))/100</f>
        <v>1.0254758827596857</v>
      </c>
      <c r="AA11" s="170">
        <f>(+(100)-((L11-330)/3)-((M11-360)/5)-((N11-390)/7)-((O11-405)/10)+AG11-AH11+((I11+AI11-1.798)/2)+((J11+AI11-1.798)/4)+((L11+M11+N11+O11-1485)/7))/100</f>
        <v>1.0254758827596857</v>
      </c>
      <c r="AB11" s="170">
        <f>(100+(((((N11+P11+O11)-1185)*0.06))+(((L11+R11)-660)*0.325)+((((IF(S11&gt;11,S11,11))+(IF(T11&gt;11,T11,11))+(IF(U11&gt;11,U11,11))+(IF(W11&gt;11,W11,11))+(IF(X11&gt;11,X11,11))+(IF(Y11&gt;11,Y11,11))-66)/6)*2.2)))/100</f>
        <v>0.90229999999999999</v>
      </c>
      <c r="AC11" s="170">
        <f>(((+(100)+((L11-330)/2.5)+((O11-405)/8)+((R11-330)/16)+((N11-390)/11)+((P11-390)/12))/100)+(((AI11-1.798)*0.0225)/2)+((((I11*0.16)+(J11*0.5)+(K11*0.34))*0.06)/2))*(1+(AG11*0.089))</f>
        <v>0.92339726569797032</v>
      </c>
      <c r="AD11" s="170">
        <f>((+(100)-((R11-330)/1.5)-((Q11-360)/2.75)-((P11-390)/7)-((O11-405)/21)-((N11-390)/30)-(((U11*0.133)+(V11*0.19)+(W11*0.57)+(X11*1.45)+(Y11*2.658)-55)/7.5))/100)+((AI11-1.798)*0.0225)+((((K11*1.567)+(J11*0.275))/1.842)*0.06)</f>
        <v>1.1215395270669364</v>
      </c>
      <c r="AE11" s="170">
        <f>((+(100)-((L11-330)/1.5)-((M11-360)/2.75)-((N11-390)/7)-((O11-405)/21)-((P11-390)/30)-(((S11*2.658)+(T11*1.45)+(U11*0.57)+(V11*0.19)+(W11*0.133)-55)/7.5))/100)+((AI11-1.798)*0.0225)+((((I11*1.567)+(J11*0.275))/1.842)*0.06)</f>
        <v>1.1204442889716983</v>
      </c>
      <c r="AF11" s="169">
        <f>(((Z11+AA11)/2)+AB11+AC11+((AD11+AE11)/2))/4</f>
        <v>0.99304126411924343</v>
      </c>
      <c r="AG11" s="39">
        <f>IF(F11="A",4,IF(OR(F11="AG"),3,IF(F11="AD",2,IF(OR(F11="D",F11="F"),1,IF(F11="M",0,IF(F11="G",-1,IF(F11="L",-2,IF(F11="P",-3,0))))))))</f>
        <v>0</v>
      </c>
      <c r="AH11" s="38">
        <f>IF(H11="-",0,IF(H11="XS",-4,IF(H11="VS",-3,IF(H11="A",0,IF(H11="L",2,IF(H11="VL",3,IF(H11="XL",4,0)))))))</f>
        <v>0</v>
      </c>
      <c r="AI11" s="37">
        <f>IF(G11="",1.8,IF((2*((SQRT(G11/100)-1)+100/100)-4)&gt;0,(2*((2*((SQRT(G11/100)-1)+100/100)-4))),(2*((SQRT(G11/100)-1)+100/100)-4)))</f>
        <v>1.7979589711327115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23">
        <v>66.379781420765028</v>
      </c>
      <c r="BC11" s="123">
        <v>12</v>
      </c>
      <c r="BD11" s="94">
        <v>32</v>
      </c>
      <c r="BE11" s="94">
        <v>34</v>
      </c>
      <c r="BF11" s="94">
        <v>41</v>
      </c>
      <c r="BG11" s="94">
        <v>50</v>
      </c>
      <c r="BH11" s="94">
        <v>60</v>
      </c>
      <c r="BI11" s="94">
        <v>69</v>
      </c>
      <c r="BJ11" s="94">
        <v>75</v>
      </c>
      <c r="BK11" s="94">
        <v>74</v>
      </c>
      <c r="BL11" s="94">
        <v>67</v>
      </c>
      <c r="BM11" s="94">
        <v>57</v>
      </c>
      <c r="BN11" s="94">
        <v>47</v>
      </c>
      <c r="BO11" s="94">
        <v>37</v>
      </c>
      <c r="BP11" s="94">
        <v>3</v>
      </c>
      <c r="BQ11" s="94">
        <v>3</v>
      </c>
      <c r="BR11" s="94">
        <v>4</v>
      </c>
      <c r="BS11" s="94">
        <v>4</v>
      </c>
      <c r="BT11" s="94">
        <v>4</v>
      </c>
      <c r="BU11" s="94">
        <v>3</v>
      </c>
      <c r="BV11" s="94">
        <v>3</v>
      </c>
      <c r="BW11" s="94">
        <v>3</v>
      </c>
      <c r="BX11" s="94">
        <v>3</v>
      </c>
      <c r="BY11" s="94">
        <v>3</v>
      </c>
      <c r="BZ11" s="94">
        <v>3</v>
      </c>
      <c r="CA11" s="122">
        <v>3</v>
      </c>
    </row>
    <row r="12" spans="1:97" s="191" customFormat="1" ht="12">
      <c r="A12" s="183">
        <v>3</v>
      </c>
      <c r="B12" s="203" t="s">
        <v>88</v>
      </c>
      <c r="C12" s="203">
        <v>50000</v>
      </c>
      <c r="D12" s="202" t="s">
        <v>43</v>
      </c>
      <c r="E12" s="201" t="s">
        <v>87</v>
      </c>
      <c r="F12" s="200" t="s">
        <v>15</v>
      </c>
      <c r="G12" s="226">
        <v>600</v>
      </c>
      <c r="H12" s="199" t="s">
        <v>18</v>
      </c>
      <c r="I12" s="226">
        <v>0</v>
      </c>
      <c r="J12" s="226">
        <v>0</v>
      </c>
      <c r="K12" s="233">
        <v>0</v>
      </c>
      <c r="L12" s="196">
        <v>330</v>
      </c>
      <c r="M12" s="194">
        <v>345</v>
      </c>
      <c r="N12" s="194">
        <v>360</v>
      </c>
      <c r="O12" s="194">
        <v>390</v>
      </c>
      <c r="P12" s="194">
        <v>360</v>
      </c>
      <c r="Q12" s="194">
        <v>345</v>
      </c>
      <c r="R12" s="194">
        <v>330</v>
      </c>
      <c r="S12" s="195">
        <v>15</v>
      </c>
      <c r="T12" s="194">
        <v>15</v>
      </c>
      <c r="U12" s="194">
        <v>15</v>
      </c>
      <c r="V12" s="194">
        <v>15</v>
      </c>
      <c r="W12" s="194">
        <v>15</v>
      </c>
      <c r="X12" s="194">
        <v>15</v>
      </c>
      <c r="Y12" s="193">
        <v>15</v>
      </c>
      <c r="Z12" s="170">
        <f>(+(100)-((R12-330)/3)-((Q12-360)/5)-((P12-390)/7)-((O12-405)/10)+AG12-AH12+((K12+AI12-1.798)/2)+((J12+AI12-1.798)/4)+((R12+Q12+P12+O12-1485)/7))/100</f>
        <v>0.99214254942635249</v>
      </c>
      <c r="AA12" s="170">
        <f>(+(100)-((L12-330)/3)-((M12-360)/5)-((N12-390)/7)-((O12-405)/10)+AG12-AH12+((I12+AI12-1.798)/2)+((J12+AI12-1.798)/4)+((L12+M12+N12+O12-1485)/7))/100</f>
        <v>0.99214254942635249</v>
      </c>
      <c r="AB12" s="170">
        <f>(100+(((((N12+P12+O12)-1185)*0.06))+(((L12+R12)-660)*0.325)+((((IF(S12&gt;11,S12,11))+(IF(T12&gt;11,T12,11))+(IF(U12&gt;11,U12,11))+(IF(W12&gt;11,W12,11))+(IF(X12&gt;11,X12,11))+(IF(Y12&gt;11,Y12,11))-66)/6)*2.2)))/100</f>
        <v>1.0429999999999999</v>
      </c>
      <c r="AC12" s="170">
        <f>(((+(100)+((L12-330)/2.5)+((O12-405)/8)+((R12-330)/16)+((N12-390)/11)+((P12-390)/12))/100)+(((AI12-1.798)*0.0225)/2)+((((I12*0.16)+(J12*0.5)+(K12*0.34))*0.06)/2))*(1+(AG12*0.089))</f>
        <v>0.84629787495994191</v>
      </c>
      <c r="AD12" s="170">
        <f>((+(100)-((R12-330)/1.5)-((Q12-360)/2.75)-((P12-390)/7)-((O12-405)/21)-((N12-390)/30)-(((U12*0.133)+(V12*0.19)+(W12*0.57)+(X12*1.45)+(Y12*2.658)-55)/7.5))/100)+((AI12-1.798)*0.0225)+((((K12*1.567)+(J12*0.275))/1.842)*0.06)</f>
        <v>1.0878578647292738</v>
      </c>
      <c r="AE12" s="170">
        <f>((+(100)-((L12-330)/1.5)-((M12-360)/2.75)-((N12-390)/7)-((O12-405)/21)-((P12-390)/30)-(((S12*2.658)+(T12*1.45)+(U12*0.57)+(V12*0.19)+(W12*0.133)-55)/7.5))/100)+((AI12-1.798)*0.0225)+((((I12*1.567)+(J12*0.275))/1.842)*0.06)</f>
        <v>1.0878578647292738</v>
      </c>
      <c r="AF12" s="169">
        <f>(((Z12+AA12)/2)+AB12+AC12+((AD12+AE12)/2))/4</f>
        <v>0.99232457227889204</v>
      </c>
      <c r="AG12" s="39">
        <f>IF(F12="A",4,IF(OR(F12="AG"),3,IF(F12="AD",2,IF(OR(F12="D",F12="F"),1,IF(F12="M",0,IF(F12="G",-1,IF(F12="L",-2,IF(F12="P",-3,0))))))))</f>
        <v>-1</v>
      </c>
      <c r="AH12" s="38">
        <f>IF(H12="-",0,IF(H12="XS",-4,IF(H12="VS",-3,IF(H12="A",0,IF(H12="L",2,IF(H12="VL",3,IF(H12="XL",4,0)))))))</f>
        <v>0</v>
      </c>
      <c r="AI12" s="37">
        <f>IF(G12="",1.8,IF((2*((SQRT(G12/100)-1)+100/100)-4)&gt;0,(2*((2*((SQRT(G12/100)-1)+100/100)-4))),(2*((SQRT(G12/100)-1)+100/100)-4)))</f>
        <v>1.7979589711327115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23" t="e">
        <v>#N/A</v>
      </c>
      <c r="BC12" s="123" t="e">
        <v>#N/A</v>
      </c>
      <c r="BD12" s="94" t="e">
        <v>#N/A</v>
      </c>
      <c r="BE12" s="94" t="e">
        <v>#N/A</v>
      </c>
      <c r="BF12" s="94" t="e">
        <v>#N/A</v>
      </c>
      <c r="BG12" s="94" t="e">
        <v>#N/A</v>
      </c>
      <c r="BH12" s="94" t="e">
        <v>#N/A</v>
      </c>
      <c r="BI12" s="94" t="e">
        <v>#N/A</v>
      </c>
      <c r="BJ12" s="94" t="e">
        <v>#N/A</v>
      </c>
      <c r="BK12" s="94" t="e">
        <v>#N/A</v>
      </c>
      <c r="BL12" s="94" t="e">
        <v>#N/A</v>
      </c>
      <c r="BM12" s="94" t="e">
        <v>#N/A</v>
      </c>
      <c r="BN12" s="94" t="e">
        <v>#N/A</v>
      </c>
      <c r="BO12" s="94" t="e">
        <v>#N/A</v>
      </c>
      <c r="BP12" s="94" t="e">
        <v>#N/A</v>
      </c>
      <c r="BQ12" s="94" t="e">
        <v>#N/A</v>
      </c>
      <c r="BR12" s="94" t="e">
        <v>#N/A</v>
      </c>
      <c r="BS12" s="94" t="e">
        <v>#N/A</v>
      </c>
      <c r="BT12" s="94" t="e">
        <v>#N/A</v>
      </c>
      <c r="BU12" s="94" t="e">
        <v>#N/A</v>
      </c>
      <c r="BV12" s="94" t="e">
        <v>#N/A</v>
      </c>
      <c r="BW12" s="94" t="e">
        <v>#N/A</v>
      </c>
      <c r="BX12" s="94" t="e">
        <v>#N/A</v>
      </c>
      <c r="BY12" s="94" t="e">
        <v>#N/A</v>
      </c>
      <c r="BZ12" s="94" t="e">
        <v>#N/A</v>
      </c>
      <c r="CA12" s="122" t="e">
        <v>#N/A</v>
      </c>
      <c r="CP12" s="279"/>
    </row>
    <row r="13" spans="1:97" s="191" customFormat="1" ht="12">
      <c r="A13" s="183">
        <v>4</v>
      </c>
      <c r="B13" s="203" t="s">
        <v>86</v>
      </c>
      <c r="C13" s="203">
        <v>50000</v>
      </c>
      <c r="D13" s="202" t="s">
        <v>43</v>
      </c>
      <c r="E13" s="201" t="s">
        <v>86</v>
      </c>
      <c r="F13" s="200" t="s">
        <v>45</v>
      </c>
      <c r="G13" s="226">
        <v>600</v>
      </c>
      <c r="H13" s="199" t="s">
        <v>16</v>
      </c>
      <c r="I13" s="226">
        <v>0</v>
      </c>
      <c r="J13" s="226">
        <v>0</v>
      </c>
      <c r="K13" s="233">
        <v>0</v>
      </c>
      <c r="L13" s="196">
        <v>355</v>
      </c>
      <c r="M13" s="194">
        <v>352</v>
      </c>
      <c r="N13" s="194">
        <v>364</v>
      </c>
      <c r="O13" s="194">
        <v>402</v>
      </c>
      <c r="P13" s="194">
        <v>390</v>
      </c>
      <c r="Q13" s="194">
        <v>350</v>
      </c>
      <c r="R13" s="194">
        <v>353</v>
      </c>
      <c r="S13" s="195">
        <v>15</v>
      </c>
      <c r="T13" s="194">
        <v>11</v>
      </c>
      <c r="U13" s="194">
        <v>11</v>
      </c>
      <c r="V13" s="194">
        <v>11</v>
      </c>
      <c r="W13" s="194">
        <v>11</v>
      </c>
      <c r="X13" s="194">
        <v>11</v>
      </c>
      <c r="Y13" s="193">
        <v>15</v>
      </c>
      <c r="Z13" s="170">
        <f>(+(100)-((R13-330)/3)-((Q13-360)/5)-((P13-390)/7)-((O13-405)/10)+AG13-AH13+((K13+AI13-1.798)/2)+((J13+AI13-1.798)/4)+((R13+Q13+P13+O13-1485)/7))/100</f>
        <v>0.99061873990254279</v>
      </c>
      <c r="AA13" s="170">
        <f>(+(100)-((L13-330)/3)-((M13-360)/5)-((N13-390)/7)-((O13-405)/10)+AG13-AH13+((I13+AI13-1.798)/2)+((J13+AI13-1.798)/4)+((L13+M13+N13+O13-1485)/7))/100</f>
        <v>0.98566635895016186</v>
      </c>
      <c r="AB13" s="170">
        <f>(100+(((((N13+P13+O13)-1185)*0.06))+(((L13+R13)-660)*0.325)+((((IF(S13&gt;11,S13,11))+(IF(T13&gt;11,T13,11))+(IF(U13&gt;11,U13,11))+(IF(W13&gt;11,W13,11))+(IF(X13&gt;11,X13,11))+(IF(Y13&gt;11,Y13,11))-66)/6)*2.2)))/100</f>
        <v>1.1679333333333333</v>
      </c>
      <c r="AC13" s="170">
        <f>(((+(100)+((L13-330)/2.5)+((O13-405)/8)+((R13-330)/16)+((N13-390)/11)+((P13-390)/12))/100)+(((AI13-1.798)*0.0225)/2)+((((I13*0.16)+(J13*0.5)+(K13*0.34))*0.06)/2))*(1+(AG13*0.089))</f>
        <v>1.0869881747888792</v>
      </c>
      <c r="AD13" s="170">
        <f>((+(100)-((R13-330)/1.5)-((Q13-360)/2.75)-((P13-390)/7)-((O13-405)/21)-((N13-390)/30)-(((U13*0.133)+(V13*0.19)+(W13*0.57)+(X13*1.45)+(Y13*2.658)-55)/7.5))/100)+((AI13-1.798)*0.0225)+((((K13*1.567)+(J13*0.275))/1.842)*0.06)</f>
        <v>0.87893395130936047</v>
      </c>
      <c r="AE13" s="170">
        <f>((+(100)-((L13-330)/1.5)-((M13-360)/2.75)-((N13-390)/7)-((O13-405)/21)-((P13-390)/30)-(((S13*2.658)+(T13*1.45)+(U13*0.57)+(V13*0.19)+(W13*0.133)-55)/7.5))/100)+((AI13-1.798)*0.0225)+((((I13*1.567)+(J13*0.275))/1.842)*0.06)</f>
        <v>0.88680408117949017</v>
      </c>
      <c r="AF13" s="169">
        <f>(((Z13+AA13)/2)+AB13+AC13+((AD13+AE13)/2))/4</f>
        <v>1.0314832684482473</v>
      </c>
      <c r="AG13" s="39">
        <f>IF(F13="A",4,IF(OR(F13="AG"),3,IF(F13="AD",2,IF(OR(F13="D",F13="F"),1,IF(F13="M",0,IF(F13="G",-1,IF(F13="L",-2,IF(F13="P",-3,0))))))))</f>
        <v>0</v>
      </c>
      <c r="AH13" s="38">
        <f>IF(H13="-",0,IF(H13="XS",-4,IF(H13="VS",-3,IF(H13="A",0,IF(H13="L",2,IF(H13="VL",3,IF(H13="XL",4,0)))))))</f>
        <v>-3</v>
      </c>
      <c r="AI13" s="37">
        <f>IF(G13="",1.8,IF((2*((SQRT(G13/100)-1)+100/100)-4)&gt;0,(2*((2*((SQRT(G13/100)-1)+100/100)-4))),(2*((SQRT(G13/100)-1)+100/100)-4)))</f>
        <v>1.7979589711327115</v>
      </c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23" t="e">
        <v>#N/A</v>
      </c>
      <c r="BC13" s="123" t="e">
        <v>#N/A</v>
      </c>
      <c r="BD13" s="94" t="e">
        <v>#N/A</v>
      </c>
      <c r="BE13" s="94" t="e">
        <v>#N/A</v>
      </c>
      <c r="BF13" s="94" t="e">
        <v>#N/A</v>
      </c>
      <c r="BG13" s="94" t="e">
        <v>#N/A</v>
      </c>
      <c r="BH13" s="94" t="e">
        <v>#N/A</v>
      </c>
      <c r="BI13" s="94" t="e">
        <v>#N/A</v>
      </c>
      <c r="BJ13" s="94" t="e">
        <v>#N/A</v>
      </c>
      <c r="BK13" s="94" t="e">
        <v>#N/A</v>
      </c>
      <c r="BL13" s="94" t="e">
        <v>#N/A</v>
      </c>
      <c r="BM13" s="94" t="e">
        <v>#N/A</v>
      </c>
      <c r="BN13" s="94" t="e">
        <v>#N/A</v>
      </c>
      <c r="BO13" s="94" t="e">
        <v>#N/A</v>
      </c>
      <c r="BP13" s="94" t="e">
        <v>#N/A</v>
      </c>
      <c r="BQ13" s="94" t="e">
        <v>#N/A</v>
      </c>
      <c r="BR13" s="94" t="e">
        <v>#N/A</v>
      </c>
      <c r="BS13" s="94" t="e">
        <v>#N/A</v>
      </c>
      <c r="BT13" s="94" t="e">
        <v>#N/A</v>
      </c>
      <c r="BU13" s="94" t="e">
        <v>#N/A</v>
      </c>
      <c r="BV13" s="94" t="e">
        <v>#N/A</v>
      </c>
      <c r="BW13" s="94" t="e">
        <v>#N/A</v>
      </c>
      <c r="BX13" s="94" t="e">
        <v>#N/A</v>
      </c>
      <c r="BY13" s="94" t="e">
        <v>#N/A</v>
      </c>
      <c r="BZ13" s="94" t="e">
        <v>#N/A</v>
      </c>
      <c r="CA13" s="122" t="e">
        <v>#N/A</v>
      </c>
    </row>
    <row r="14" spans="1:97" s="191" customFormat="1" ht="12">
      <c r="A14" s="183">
        <v>5</v>
      </c>
      <c r="B14" s="203" t="s">
        <v>85</v>
      </c>
      <c r="C14" s="203">
        <v>50000</v>
      </c>
      <c r="D14" s="202" t="s">
        <v>47</v>
      </c>
      <c r="E14" s="201" t="s">
        <v>84</v>
      </c>
      <c r="F14" s="243" t="s">
        <v>45</v>
      </c>
      <c r="G14" s="241">
        <v>600</v>
      </c>
      <c r="H14" s="242" t="s">
        <v>18</v>
      </c>
      <c r="I14" s="241">
        <v>0</v>
      </c>
      <c r="J14" s="241">
        <v>0</v>
      </c>
      <c r="K14" s="240">
        <v>0</v>
      </c>
      <c r="L14" s="239">
        <v>350</v>
      </c>
      <c r="M14" s="237">
        <v>375</v>
      </c>
      <c r="N14" s="237">
        <v>400</v>
      </c>
      <c r="O14" s="237">
        <v>420</v>
      </c>
      <c r="P14" s="237">
        <v>395</v>
      </c>
      <c r="Q14" s="237">
        <v>355</v>
      </c>
      <c r="R14" s="237">
        <v>330</v>
      </c>
      <c r="S14" s="238">
        <v>20</v>
      </c>
      <c r="T14" s="237">
        <v>20</v>
      </c>
      <c r="U14" s="237">
        <v>20</v>
      </c>
      <c r="V14" s="237">
        <v>15</v>
      </c>
      <c r="W14" s="237">
        <v>10</v>
      </c>
      <c r="X14" s="237">
        <v>10</v>
      </c>
      <c r="Y14" s="236">
        <v>10</v>
      </c>
      <c r="Z14" s="170">
        <f>(+(100)-((R14-330)/3)-((Q14-360)/5)-((P14-390)/7)-((O14-405)/10)+AG14-AH14+((K14+AI14-1.798)/2)+((J14+AI14-1.798)/4)+((R14+Q14+P14+O14-1485)/7))/100</f>
        <v>1.0092854065692096</v>
      </c>
      <c r="AA14" s="170">
        <f>(+(100)-((L14-330)/3)-((M14-360)/5)-((N14-390)/7)-((O14-405)/10)+AG14-AH14+((I14+AI14-1.798)/2)+((J14+AI14-1.798)/4)+((L14+M14+N14+O14-1485)/7))/100</f>
        <v>0.95976159704539998</v>
      </c>
      <c r="AB14" s="170">
        <f>(100+(((((N14+P14+O14)-1185)*0.06))+(((L14+R14)-660)*0.325)+((((IF(S14&gt;11,S14,11))+(IF(T14&gt;11,T14,11))+(IF(U14&gt;11,U14,11))+(IF(W14&gt;11,W14,11))+(IF(X14&gt;11,X14,11))+(IF(Y14&gt;11,Y14,11))-66)/6)*2.2)))/100</f>
        <v>1.1819999999999999</v>
      </c>
      <c r="AC14" s="170">
        <f>(((+(100)+((L14-330)/2.5)+((O14-405)/8)+((R14-330)/16)+((N14-390)/11)+((P14-390)/12))/100)+(((AI14-1.798)*0.0225)/2)+((((I14*0.16)+(J14*0.5)+(K14*0.34))*0.06)/2))*(1+(AG14*0.089))</f>
        <v>1.1120071141828187</v>
      </c>
      <c r="AD14" s="170">
        <f>((+(100)-((R14-330)/1.5)-((Q14-360)/2.75)-((P14-390)/7)-((O14-405)/21)-((N14-390)/30)-(((U14*0.133)+(V14*0.19)+(W14*0.57)+(X14*1.45)+(Y14*2.658)-55)/7.5))/100)+((AI14-1.798)*0.0225)+((((K14*1.567)+(J14*0.275))/1.842)*0.06)</f>
        <v>1.0041751807465902</v>
      </c>
      <c r="AE14" s="170">
        <f>((+(100)-((L14-330)/1.5)-((M14-360)/2.75)-((N14-390)/7)-((O14-405)/21)-((P14-390)/30)-(((S14*2.658)+(T14*1.45)+(U14*0.57)+(V14*0.19)+(W14*0.133)-55)/7.5))/100)+((AI14-1.798)*0.0225)+((((I14*1.567)+(J14*0.275))/1.842)*0.06)</f>
        <v>0.7320383842097935</v>
      </c>
      <c r="AF14" s="169">
        <f>(((Z14+AA14)/2)+AB14+AC14+((AD14+AE14)/2))/4</f>
        <v>1.0366593496170788</v>
      </c>
      <c r="AG14" s="39">
        <f>IF(F14="A",4,IF(OR(F14="AG"),3,IF(F14="AD",2,IF(OR(F14="D",F14="F"),1,IF(F14="M",0,IF(F14="G",-1,IF(F14="L",-2,IF(F14="P",-3,0))))))))</f>
        <v>0</v>
      </c>
      <c r="AH14" s="38">
        <f>IF(H14="-",0,IF(H14="XS",-4,IF(H14="VS",-3,IF(H14="A",0,IF(H14="L",2,IF(H14="VL",3,IF(H14="XL",4,0)))))))</f>
        <v>0</v>
      </c>
      <c r="AI14" s="37">
        <f>IF(G14="",1.8,IF((2*((SQRT(G14/100)-1)+100/100)-4)&gt;0,(2*((2*((SQRT(G14/100)-1)+100/100)-4))),(2*((SQRT(G14/100)-1)+100/100)-4)))</f>
        <v>1.7979589711327115</v>
      </c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23" t="e">
        <v>#N/A</v>
      </c>
      <c r="BC14" s="123" t="e">
        <v>#N/A</v>
      </c>
      <c r="BD14" s="94" t="e">
        <v>#N/A</v>
      </c>
      <c r="BE14" s="94" t="e">
        <v>#N/A</v>
      </c>
      <c r="BF14" s="94" t="e">
        <v>#N/A</v>
      </c>
      <c r="BG14" s="94" t="e">
        <v>#N/A</v>
      </c>
      <c r="BH14" s="94" t="e">
        <v>#N/A</v>
      </c>
      <c r="BI14" s="94" t="e">
        <v>#N/A</v>
      </c>
      <c r="BJ14" s="94" t="e">
        <v>#N/A</v>
      </c>
      <c r="BK14" s="94" t="e">
        <v>#N/A</v>
      </c>
      <c r="BL14" s="94" t="e">
        <v>#N/A</v>
      </c>
      <c r="BM14" s="94" t="e">
        <v>#N/A</v>
      </c>
      <c r="BN14" s="94" t="e">
        <v>#N/A</v>
      </c>
      <c r="BO14" s="94" t="e">
        <v>#N/A</v>
      </c>
      <c r="BP14" s="94" t="e">
        <v>#N/A</v>
      </c>
      <c r="BQ14" s="94" t="e">
        <v>#N/A</v>
      </c>
      <c r="BR14" s="94" t="e">
        <v>#N/A</v>
      </c>
      <c r="BS14" s="94" t="e">
        <v>#N/A</v>
      </c>
      <c r="BT14" s="94" t="e">
        <v>#N/A</v>
      </c>
      <c r="BU14" s="94" t="e">
        <v>#N/A</v>
      </c>
      <c r="BV14" s="94" t="e">
        <v>#N/A</v>
      </c>
      <c r="BW14" s="94" t="e">
        <v>#N/A</v>
      </c>
      <c r="BX14" s="94" t="e">
        <v>#N/A</v>
      </c>
      <c r="BY14" s="94" t="e">
        <v>#N/A</v>
      </c>
      <c r="BZ14" s="94" t="e">
        <v>#N/A</v>
      </c>
      <c r="CA14" s="122" t="e">
        <v>#N/A</v>
      </c>
    </row>
    <row r="15" spans="1:97" s="191" customFormat="1" thickBot="1">
      <c r="A15" s="183">
        <v>6</v>
      </c>
      <c r="B15" s="181" t="s">
        <v>83</v>
      </c>
      <c r="C15" s="181">
        <v>50000</v>
      </c>
      <c r="D15" s="225" t="s">
        <v>47</v>
      </c>
      <c r="E15" s="224" t="s">
        <v>82</v>
      </c>
      <c r="F15" s="200" t="s">
        <v>15</v>
      </c>
      <c r="G15" s="226">
        <v>600</v>
      </c>
      <c r="H15" s="199" t="s">
        <v>16</v>
      </c>
      <c r="I15" s="226">
        <v>0</v>
      </c>
      <c r="J15" s="226">
        <v>0</v>
      </c>
      <c r="K15" s="233">
        <v>0</v>
      </c>
      <c r="L15" s="196">
        <v>330</v>
      </c>
      <c r="M15" s="194">
        <v>350</v>
      </c>
      <c r="N15" s="194">
        <v>395</v>
      </c>
      <c r="O15" s="194">
        <v>405</v>
      </c>
      <c r="P15" s="194">
        <v>395</v>
      </c>
      <c r="Q15" s="194">
        <v>350</v>
      </c>
      <c r="R15" s="194">
        <v>330</v>
      </c>
      <c r="S15" s="195">
        <v>8</v>
      </c>
      <c r="T15" s="194">
        <v>8</v>
      </c>
      <c r="U15" s="194">
        <v>8</v>
      </c>
      <c r="V15" s="194">
        <v>8</v>
      </c>
      <c r="W15" s="194">
        <v>8</v>
      </c>
      <c r="X15" s="194">
        <v>8</v>
      </c>
      <c r="Y15" s="193">
        <v>8</v>
      </c>
      <c r="Z15" s="170">
        <f>(+(100)-((R15-330)/3)-((Q15-360)/5)-((P15-390)/7)-((O15-405)/10)+AG15-AH15+((K15+AI15-1.798)/2)+((J15+AI15-1.798)/4)+((R15+Q15+P15+O15-1485)/7))/100</f>
        <v>1.0257139779977811</v>
      </c>
      <c r="AA15" s="170">
        <f>(+(100)-((L15-330)/3)-((M15-360)/5)-((N15-390)/7)-((O15-405)/10)+AG15-AH15+((I15+AI15-1.798)/2)+((J15+AI15-1.798)/4)+((L15+M15+N15+O15-1485)/7))/100</f>
        <v>1.0257139779977811</v>
      </c>
      <c r="AB15" s="170">
        <f>(100+(((((N15+P15+O15)-1185)*0.06))+(((L15+R15)-660)*0.325)+((((IF(S15&gt;11,S15,11))+(IF(T15&gt;11,T15,11))+(IF(U15&gt;11,U15,11))+(IF(W15&gt;11,W15,11))+(IF(X15&gt;11,X15,11))+(IF(Y15&gt;11,Y15,11))-66)/6)*2.2)))/100</f>
        <v>1.006</v>
      </c>
      <c r="AC15" s="170">
        <f>(((+(100)+((L15-330)/2.5)+((O15-405)/8)+((R15-330)/16)+((N15-390)/11)+((P15-390)/12))/100)+(((AI15-1.798)*0.0225)/2)+((((I15*0.16)+(J15*0.5)+(K15*0.34))*0.06)/2))*(1+(AG15*0.089))</f>
        <v>0.91893632192963881</v>
      </c>
      <c r="AD15" s="170">
        <f>((+(100)-((R15-330)/1.5)-((Q15-360)/2.75)-((P15-390)/7)-((O15-405)/21)-((N15-390)/30)-(((U15*0.133)+(V15*0.19)+(W15*0.57)+(X15*1.45)+(Y15*2.658)-55)/7.5))/100)+((AI15-1.798)*0.0225)+((((K15*1.567)+(J15*0.275))/1.842)*0.06)</f>
        <v>1.047542522737932</v>
      </c>
      <c r="AE15" s="170">
        <f>((+(100)-((L15-330)/1.5)-((M15-360)/2.75)-((N15-390)/7)-((O15-405)/21)-((P15-390)/30)-(((S15*2.658)+(T15*1.45)+(U15*0.57)+(V15*0.19)+(W15*0.133)-55)/7.5))/100)+((AI15-1.798)*0.0225)+((((I15*1.567)+(J15*0.275))/1.842)*0.06)</f>
        <v>1.047542522737932</v>
      </c>
      <c r="AF15" s="169">
        <f>(((Z15+AA15)/2)+AB15+AC15+((AD15+AE15)/2))/4</f>
        <v>0.99954820566633806</v>
      </c>
      <c r="AG15" s="39">
        <f>IF(F15="A",4,IF(OR(F15="AG"),3,IF(F15="AD",2,IF(OR(F15="D",F15="F"),1,IF(F15="M",0,IF(F15="G",-1,IF(F15="L",-2,IF(F15="P",-3,0))))))))</f>
        <v>-1</v>
      </c>
      <c r="AH15" s="38">
        <f>IF(H15="-",0,IF(H15="XS",-4,IF(H15="VS",-3,IF(H15="A",0,IF(H15="L",2,IF(H15="VL",3,IF(H15="XL",4,0)))))))</f>
        <v>-3</v>
      </c>
      <c r="AI15" s="37">
        <f>IF(G15="",1.8,IF((2*((SQRT(G15/100)-1)+100/100)-4)&gt;0,(2*((2*((SQRT(G15/100)-1)+100/100)-4))),(2*((SQRT(G15/100)-1)+100/100)-4)))</f>
        <v>1.7979589711327115</v>
      </c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23" t="e">
        <v>#N/A</v>
      </c>
      <c r="BC15" s="123" t="e">
        <v>#N/A</v>
      </c>
      <c r="BD15" s="94" t="e">
        <v>#N/A</v>
      </c>
      <c r="BE15" s="94" t="e">
        <v>#N/A</v>
      </c>
      <c r="BF15" s="94" t="e">
        <v>#N/A</v>
      </c>
      <c r="BG15" s="94" t="e">
        <v>#N/A</v>
      </c>
      <c r="BH15" s="94" t="e">
        <v>#N/A</v>
      </c>
      <c r="BI15" s="94" t="e">
        <v>#N/A</v>
      </c>
      <c r="BJ15" s="94" t="e">
        <v>#N/A</v>
      </c>
      <c r="BK15" s="94" t="e">
        <v>#N/A</v>
      </c>
      <c r="BL15" s="94" t="e">
        <v>#N/A</v>
      </c>
      <c r="BM15" s="94" t="e">
        <v>#N/A</v>
      </c>
      <c r="BN15" s="94" t="e">
        <v>#N/A</v>
      </c>
      <c r="BO15" s="94" t="e">
        <v>#N/A</v>
      </c>
      <c r="BP15" s="94" t="e">
        <v>#N/A</v>
      </c>
      <c r="BQ15" s="94" t="e">
        <v>#N/A</v>
      </c>
      <c r="BR15" s="94" t="e">
        <v>#N/A</v>
      </c>
      <c r="BS15" s="94" t="e">
        <v>#N/A</v>
      </c>
      <c r="BT15" s="94" t="e">
        <v>#N/A</v>
      </c>
      <c r="BU15" s="94" t="e">
        <v>#N/A</v>
      </c>
      <c r="BV15" s="94" t="e">
        <v>#N/A</v>
      </c>
      <c r="BW15" s="94" t="e">
        <v>#N/A</v>
      </c>
      <c r="BX15" s="94" t="e">
        <v>#N/A</v>
      </c>
      <c r="BY15" s="94" t="e">
        <v>#N/A</v>
      </c>
      <c r="BZ15" s="94" t="e">
        <v>#N/A</v>
      </c>
      <c r="CA15" s="122" t="e">
        <v>#N/A</v>
      </c>
    </row>
    <row r="16" spans="1:97" s="191" customFormat="1" ht="12">
      <c r="A16" s="183">
        <v>7</v>
      </c>
      <c r="B16" s="190" t="s">
        <v>81</v>
      </c>
      <c r="C16" s="190">
        <v>50000</v>
      </c>
      <c r="D16" s="189" t="s">
        <v>43</v>
      </c>
      <c r="E16" s="188" t="s">
        <v>80</v>
      </c>
      <c r="F16" s="187" t="s">
        <v>15</v>
      </c>
      <c r="G16" s="235">
        <v>600</v>
      </c>
      <c r="H16" s="186" t="s">
        <v>62</v>
      </c>
      <c r="I16" s="235">
        <v>0</v>
      </c>
      <c r="J16" s="235">
        <v>0</v>
      </c>
      <c r="K16" s="234">
        <v>0</v>
      </c>
      <c r="L16" s="148">
        <v>350</v>
      </c>
      <c r="M16" s="146">
        <v>365</v>
      </c>
      <c r="N16" s="146">
        <v>372</v>
      </c>
      <c r="O16" s="146">
        <v>435</v>
      </c>
      <c r="P16" s="146">
        <v>370</v>
      </c>
      <c r="Q16" s="146">
        <v>335</v>
      </c>
      <c r="R16" s="146">
        <v>314</v>
      </c>
      <c r="S16" s="147">
        <v>18</v>
      </c>
      <c r="T16" s="146">
        <v>18</v>
      </c>
      <c r="U16" s="146">
        <v>16</v>
      </c>
      <c r="V16" s="146">
        <v>16</v>
      </c>
      <c r="W16" s="146">
        <v>11</v>
      </c>
      <c r="X16" s="146">
        <v>8</v>
      </c>
      <c r="Y16" s="145">
        <v>8</v>
      </c>
      <c r="Z16" s="170">
        <f>(+(100)-((R16-330)/3)-((Q16-360)/5)-((P16-390)/7)-((O16-405)/10)+AG16-AH16+((K16+AI16-1.798)/2)+((J16+AI16-1.798)/4)+((R16+Q16+P16+O16-1485)/7))/100</f>
        <v>1.0176187399025429</v>
      </c>
      <c r="AA16" s="170">
        <f>(+(100)-((L16-330)/3)-((M16-360)/5)-((N16-390)/7)-((O16-405)/10)+AG16-AH16+((I16+AI16-1.798)/2)+((J16+AI16-1.798)/4)+((L16+M16+N16+O16-1485)/7))/100</f>
        <v>0.93190445418825718</v>
      </c>
      <c r="AB16" s="170">
        <f>(100+(((((N16+P16+O16)-1185)*0.06))+(((L16+R16)-660)*0.325)+((((IF(S16&gt;11,S16,11))+(IF(T16&gt;11,T16,11))+(IF(U16&gt;11,U16,11))+(IF(W16&gt;11,W16,11))+(IF(X16&gt;11,X16,11))+(IF(Y16&gt;11,Y16,11))-66)/6)*2.2)))/100</f>
        <v>1.0778666666666665</v>
      </c>
      <c r="AC16" s="170">
        <f>(((+(100)+((L16-330)/2.5)+((O16-405)/8)+((R16-330)/16)+((N16-390)/11)+((P16-390)/12))/100)+(((AI16-1.798)*0.0225)/2)+((((I16*0.16)+(J16*0.5)+(K16*0.34))*0.06)/2))*(1+(AG16*0.089))</f>
        <v>0.97884147344479022</v>
      </c>
      <c r="AD16" s="170">
        <f>((+(100)-((R16-330)/1.5)-((Q16-360)/2.75)-((P16-390)/7)-((O16-405)/21)-((N16-390)/30)-(((U16*0.133)+(V16*0.19)+(W16*0.57)+(X16*1.45)+(Y16*2.658)-55)/7.5))/100)+((AI16-1.798)*0.0225)+((((K16*1.567)+(J16*0.275))/1.842)*0.06)</f>
        <v>1.2321245487119579</v>
      </c>
      <c r="AE16" s="170">
        <f>((+(100)-((L16-330)/1.5)-((M16-360)/2.75)-((N16-390)/7)-((O16-405)/21)-((P16-390)/30)-(((S16*2.658)+(T16*1.45)+(U16*0.57)+(V16*0.19)+(W16*0.133)-55)/7.5))/100)+((AI16-1.798)*0.0225)+((((I16*1.567)+(J16*0.275))/1.842)*0.06)</f>
        <v>0.82315649676390601</v>
      </c>
      <c r="AF16" s="169">
        <f>(((Z16+AA16)/2)+AB16+AC16+((AD16+AE16)/2))/4</f>
        <v>1.0147775649736972</v>
      </c>
      <c r="AG16" s="39">
        <f>IF(F16="A",4,IF(OR(F16="AG"),3,IF(F16="AD",2,IF(OR(F16="D",F16="F"),1,IF(F16="M",0,IF(F16="G",-1,IF(F16="L",-2,IF(F16="P",-3,0))))))))</f>
        <v>-1</v>
      </c>
      <c r="AH16" s="38">
        <f>IF(H16="-",0,IF(H16="XS",-4,IF(H16="VS",-3,IF(H16="A",0,IF(H16="L",2,IF(H16="VL",3,IF(H16="XL",4,0)))))))</f>
        <v>3</v>
      </c>
      <c r="AI16" s="37">
        <f>IF(G16="",1.8,IF((2*((SQRT(G16/100)-1)+100/100)-4)&gt;0,(2*((2*((SQRT(G16/100)-1)+100/100)-4))),(2*((SQRT(G16/100)-1)+100/100)-4)))</f>
        <v>1.7979589711327115</v>
      </c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23">
        <v>63.934426229508198</v>
      </c>
      <c r="BC16" s="123">
        <v>11</v>
      </c>
      <c r="BD16" s="94">
        <v>26</v>
      </c>
      <c r="BE16" s="94">
        <v>28</v>
      </c>
      <c r="BF16" s="94">
        <v>38</v>
      </c>
      <c r="BG16" s="94">
        <v>48</v>
      </c>
      <c r="BH16" s="94">
        <v>59</v>
      </c>
      <c r="BI16" s="94">
        <v>68</v>
      </c>
      <c r="BJ16" s="94">
        <v>72</v>
      </c>
      <c r="BK16" s="94">
        <v>70</v>
      </c>
      <c r="BL16" s="94">
        <v>63</v>
      </c>
      <c r="BM16" s="94">
        <v>52</v>
      </c>
      <c r="BN16" s="94">
        <v>42</v>
      </c>
      <c r="BO16" s="94">
        <v>31</v>
      </c>
      <c r="BP16" s="94">
        <v>6</v>
      </c>
      <c r="BQ16" s="94">
        <v>5</v>
      </c>
      <c r="BR16" s="94">
        <v>5</v>
      </c>
      <c r="BS16" s="94">
        <v>5</v>
      </c>
      <c r="BT16" s="94">
        <v>4</v>
      </c>
      <c r="BU16" s="94">
        <v>4</v>
      </c>
      <c r="BV16" s="94">
        <v>3</v>
      </c>
      <c r="BW16" s="94">
        <v>3</v>
      </c>
      <c r="BX16" s="94">
        <v>3</v>
      </c>
      <c r="BY16" s="94">
        <v>3</v>
      </c>
      <c r="BZ16" s="94">
        <v>5</v>
      </c>
      <c r="CA16" s="122">
        <v>5</v>
      </c>
    </row>
    <row r="17" spans="1:79" s="191" customFormat="1" ht="12">
      <c r="A17" s="183">
        <v>8</v>
      </c>
      <c r="B17" s="203" t="s">
        <v>79</v>
      </c>
      <c r="C17" s="203">
        <v>50000</v>
      </c>
      <c r="D17" s="202" t="s">
        <v>43</v>
      </c>
      <c r="E17" s="201" t="s">
        <v>78</v>
      </c>
      <c r="F17" s="200" t="s">
        <v>45</v>
      </c>
      <c r="G17" s="226">
        <v>600</v>
      </c>
      <c r="H17" s="199" t="s">
        <v>77</v>
      </c>
      <c r="I17" s="226">
        <v>0</v>
      </c>
      <c r="J17" s="226">
        <v>0</v>
      </c>
      <c r="K17" s="233">
        <v>0</v>
      </c>
      <c r="L17" s="196">
        <v>350</v>
      </c>
      <c r="M17" s="194">
        <v>375</v>
      </c>
      <c r="N17" s="194">
        <v>395</v>
      </c>
      <c r="O17" s="194">
        <v>400</v>
      </c>
      <c r="P17" s="194">
        <v>369</v>
      </c>
      <c r="Q17" s="194">
        <v>361</v>
      </c>
      <c r="R17" s="194">
        <v>338</v>
      </c>
      <c r="S17" s="195">
        <v>10</v>
      </c>
      <c r="T17" s="194">
        <v>10</v>
      </c>
      <c r="U17" s="194">
        <v>10</v>
      </c>
      <c r="V17" s="194">
        <v>10</v>
      </c>
      <c r="W17" s="194">
        <v>10</v>
      </c>
      <c r="X17" s="194">
        <v>10</v>
      </c>
      <c r="Y17" s="193">
        <v>10</v>
      </c>
      <c r="Z17" s="170">
        <f>(+(100)-((R17-330)/3)-((Q17-360)/5)-((P17-390)/7)-((O17-405)/10)+AG17-AH17+((K17+AI17-1.798)/2)+((J17+AI17-1.798)/4)+((R17+Q17+P17+O17-1485)/7))/100</f>
        <v>0.94204731133111419</v>
      </c>
      <c r="AA17" s="170">
        <f>(+(100)-((L17-330)/3)-((M17-360)/5)-((N17-390)/7)-((O17-405)/10)+AG17-AH17+((I17+AI17-1.798)/2)+((J17+AI17-1.798)/4)+((L17+M17+N17+O17-1485)/7))/100</f>
        <v>0.9111901684739715</v>
      </c>
      <c r="AB17" s="170">
        <f>(100+(((((N17+P17+O17)-1185)*0.06))+(((L17+R17)-660)*0.325)+((((IF(S17&gt;11,S17,11))+(IF(T17&gt;11,T17,11))+(IF(U17&gt;11,U17,11))+(IF(W17&gt;11,W17,11))+(IF(X17&gt;11,X17,11))+(IF(Y17&gt;11,Y17,11))-66)/6)*2.2)))/100</f>
        <v>1.0784</v>
      </c>
      <c r="AC17" s="170">
        <f>(((+(100)+((L17-330)/2.5)+((O17-405)/8)+((R17-330)/16)+((N17-390)/11)+((P17-390)/12))/100)+(((AI17-1.798)*0.0225)/2)+((((I17*0.16)+(J17*0.5)+(K17*0.34))*0.06)/2))*(1+(AG17*0.089))</f>
        <v>1.0657949929706974</v>
      </c>
      <c r="AD17" s="170">
        <f>((+(100)-((R17-330)/1.5)-((Q17-360)/2.75)-((P17-390)/7)-((O17-405)/21)-((N17-390)/30)-(((U17*0.133)+(V17*0.19)+(W17*0.57)+(X17*1.45)+(Y17*2.658)-55)/7.5))/100)+((AI17-1.798)*0.0225)+((((K17*1.567)+(J17*0.275))/1.842)*0.06)</f>
        <v>0.98039699892840826</v>
      </c>
      <c r="AE17" s="170">
        <f>((+(100)-((L17-330)/1.5)-((M17-360)/2.75)-((N17-390)/7)-((O17-405)/21)-((P17-390)/30)-(((S17*2.658)+(T17*1.45)+(U17*0.57)+(V17*0.19)+(W17*0.133)-55)/7.5))/100)+((AI17-1.798)*0.0225)+((((I17*1.567)+(J17*0.275))/1.842)*0.06)</f>
        <v>0.82101171754312696</v>
      </c>
      <c r="AF17" s="169">
        <f>(((Z17+AA17)/2)+AB17+AC17+((AD17+AE17)/2))/4</f>
        <v>0.992879522777252</v>
      </c>
      <c r="AG17" s="39">
        <f>IF(F17="A",4,IF(OR(F17="AG"),3,IF(F17="AD",2,IF(OR(F17="D",F17="F"),1,IF(F17="M",0,IF(F17="G",-1,IF(F17="L",-2,IF(F17="P",-3,0))))))))</f>
        <v>0</v>
      </c>
      <c r="AH17" s="38">
        <f>IF(H17="-",0,IF(H17="XS",-4,IF(H17="VS",-3,IF(H17="A",0,IF(H17="L",2,IF(H17="VL",3,IF(H17="XL",4,0)))))))</f>
        <v>4</v>
      </c>
      <c r="AI17" s="37">
        <f>IF(G17="",1.8,IF((2*((SQRT(G17/100)-1)+100/100)-4)&gt;0,(2*((2*((SQRT(G17/100)-1)+100/100)-4))),(2*((SQRT(G17/100)-1)+100/100)-4)))</f>
        <v>1.7979589711327115</v>
      </c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23">
        <v>80.071038251366119</v>
      </c>
      <c r="BC17" s="123">
        <v>9</v>
      </c>
      <c r="BD17" s="94">
        <v>61</v>
      </c>
      <c r="BE17" s="94">
        <v>63</v>
      </c>
      <c r="BF17" s="94">
        <v>67</v>
      </c>
      <c r="BG17" s="94">
        <v>72</v>
      </c>
      <c r="BH17" s="94">
        <v>77</v>
      </c>
      <c r="BI17" s="94">
        <v>81</v>
      </c>
      <c r="BJ17" s="94">
        <v>82</v>
      </c>
      <c r="BK17" s="94">
        <v>83</v>
      </c>
      <c r="BL17" s="94">
        <v>81</v>
      </c>
      <c r="BM17" s="94">
        <v>75</v>
      </c>
      <c r="BN17" s="94">
        <v>69</v>
      </c>
      <c r="BO17" s="94">
        <v>63</v>
      </c>
      <c r="BP17" s="94">
        <v>2</v>
      </c>
      <c r="BQ17" s="94">
        <v>3</v>
      </c>
      <c r="BR17" s="94">
        <v>3</v>
      </c>
      <c r="BS17" s="94">
        <v>3</v>
      </c>
      <c r="BT17" s="94">
        <v>3</v>
      </c>
      <c r="BU17" s="94">
        <v>5</v>
      </c>
      <c r="BV17" s="94">
        <v>5</v>
      </c>
      <c r="BW17" s="94">
        <v>6</v>
      </c>
      <c r="BX17" s="94">
        <v>5</v>
      </c>
      <c r="BY17" s="94">
        <v>3</v>
      </c>
      <c r="BZ17" s="94">
        <v>3</v>
      </c>
      <c r="CA17" s="122">
        <v>2</v>
      </c>
    </row>
    <row r="18" spans="1:79" s="191" customFormat="1" ht="12">
      <c r="A18" s="183">
        <v>9</v>
      </c>
      <c r="B18" s="203" t="s">
        <v>76</v>
      </c>
      <c r="C18" s="203">
        <v>50000</v>
      </c>
      <c r="D18" s="202" t="s">
        <v>43</v>
      </c>
      <c r="E18" s="201" t="s">
        <v>75</v>
      </c>
      <c r="F18" s="200" t="s">
        <v>15</v>
      </c>
      <c r="G18" s="226">
        <v>600</v>
      </c>
      <c r="H18" s="199" t="s">
        <v>19</v>
      </c>
      <c r="I18" s="226">
        <v>0</v>
      </c>
      <c r="J18" s="226">
        <v>0</v>
      </c>
      <c r="K18" s="197">
        <v>0</v>
      </c>
      <c r="L18" s="196">
        <v>339</v>
      </c>
      <c r="M18" s="194">
        <v>370</v>
      </c>
      <c r="N18" s="194">
        <v>375</v>
      </c>
      <c r="O18" s="194">
        <v>410</v>
      </c>
      <c r="P18" s="194">
        <v>370</v>
      </c>
      <c r="Q18" s="194">
        <v>365</v>
      </c>
      <c r="R18" s="194">
        <v>339</v>
      </c>
      <c r="S18" s="195">
        <v>7</v>
      </c>
      <c r="T18" s="194">
        <v>7</v>
      </c>
      <c r="U18" s="194">
        <v>7</v>
      </c>
      <c r="V18" s="194">
        <v>7</v>
      </c>
      <c r="W18" s="194">
        <v>7</v>
      </c>
      <c r="X18" s="194">
        <v>7</v>
      </c>
      <c r="Y18" s="193">
        <v>7</v>
      </c>
      <c r="Z18" s="170">
        <f>(+(100)-((R18-330)/3)-((Q18-360)/5)-((P18-390)/7)-((O18-405)/10)+AG18-AH18+((K18+AI18-1.798)/2)+((J18+AI18-1.798)/4)+((R18+Q18+P18+O18-1485)/7))/100</f>
        <v>1.0121425494263525</v>
      </c>
      <c r="AA18" s="170">
        <f>(+(100)-((L18-330)/3)-((M18-360)/5)-((N18-390)/7)-((O18-405)/10)+AG18-AH18+((I18+AI18-1.798)/2)+((J18+AI18-1.798)/4)+((L18+M18+N18+O18-1485)/7))/100</f>
        <v>1.0092854065692096</v>
      </c>
      <c r="AB18" s="170">
        <f>(100+(((((N18+P18+O18)-1185)*0.06))+(((L18+R18)-660)*0.325)+((((IF(S18&gt;11,S18,11))+(IF(T18&gt;11,T18,11))+(IF(U18&gt;11,U18,11))+(IF(W18&gt;11,W18,11))+(IF(X18&gt;11,X18,11))+(IF(Y18&gt;11,Y18,11))-66)/6)*2.2)))/100</f>
        <v>1.0405</v>
      </c>
      <c r="AC18" s="170">
        <f>(((+(100)+((L18-330)/2.5)+((O18-405)/8)+((R18-330)/16)+((N18-390)/11)+((P18-390)/12))/100)+(((AI18-1.798)*0.0225)/2)+((((I18*0.16)+(J18*0.5)+(K18*0.34))*0.06)/2))*(1+(AG18*0.089))</f>
        <v>0.92700764389933565</v>
      </c>
      <c r="AD18" s="170">
        <f>((+(100)-((R18-330)/1.5)-((Q18-360)/2.75)-((P18-390)/7)-((O18-405)/21)-((N18-390)/30)-(((U18*0.133)+(V18*0.19)+(W18*0.57)+(X18*1.45)+(Y18*2.658)-55)/7.5))/100)+((AI18-1.798)*0.0225)+((((K18*1.567)+(J18*0.275))/1.842)*0.06)</f>
        <v>0.97966506819247745</v>
      </c>
      <c r="AE18" s="170">
        <f>((+(100)-((L18-330)/1.5)-((M18-360)/2.75)-((N18-390)/7)-((O18-405)/21)-((P18-390)/30)-(((S18*2.658)+(T18*1.45)+(U18*0.57)+(V18*0.19)+(W18*0.133)-55)/7.5))/100)+((AI18-1.798)*0.0225)+((((I18*1.567)+(J18*0.275))/1.842)*0.06)</f>
        <v>0.95600705953446874</v>
      </c>
      <c r="AF18" s="169">
        <v>1.0219490502370321</v>
      </c>
      <c r="AG18" s="39">
        <f>IF(F18="A",4,IF(OR(F18="AG"),3,IF(F18="AD",2,IF(OR(F18="D",F18="F"),1,IF(F18="M",0,IF(F18="G",-1,IF(F18="L",-2,IF(F18="P",-3,0))))))))</f>
        <v>-1</v>
      </c>
      <c r="AH18" s="38">
        <v>-4</v>
      </c>
      <c r="AI18" s="37">
        <f>IF(G18="",1.8,IF((2*((SQRT(G18/100)-1)+100/100)-4)&gt;0,(2*((2*((SQRT(G18/100)-1)+100/100)-4))),(2*((SQRT(G18/100)-1)+100/100)-4)))</f>
        <v>1.7979589711327115</v>
      </c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23" t="e">
        <v>#N/A</v>
      </c>
      <c r="BC18" s="123" t="e">
        <v>#N/A</v>
      </c>
      <c r="BD18" s="94" t="e">
        <v>#N/A</v>
      </c>
      <c r="BE18" s="94" t="e">
        <v>#N/A</v>
      </c>
      <c r="BF18" s="94" t="e">
        <v>#N/A</v>
      </c>
      <c r="BG18" s="94" t="e">
        <v>#N/A</v>
      </c>
      <c r="BH18" s="94" t="e">
        <v>#N/A</v>
      </c>
      <c r="BI18" s="94" t="e">
        <v>#N/A</v>
      </c>
      <c r="BJ18" s="94" t="e">
        <v>#N/A</v>
      </c>
      <c r="BK18" s="94" t="e">
        <v>#N/A</v>
      </c>
      <c r="BL18" s="94" t="e">
        <v>#N/A</v>
      </c>
      <c r="BM18" s="94" t="e">
        <v>#N/A</v>
      </c>
      <c r="BN18" s="94" t="e">
        <v>#N/A</v>
      </c>
      <c r="BO18" s="94" t="e">
        <v>#N/A</v>
      </c>
      <c r="BP18" s="94" t="e">
        <v>#N/A</v>
      </c>
      <c r="BQ18" s="94" t="e">
        <v>#N/A</v>
      </c>
      <c r="BR18" s="94" t="e">
        <v>#N/A</v>
      </c>
      <c r="BS18" s="94" t="e">
        <v>#N/A</v>
      </c>
      <c r="BT18" s="94" t="e">
        <v>#N/A</v>
      </c>
      <c r="BU18" s="94" t="e">
        <v>#N/A</v>
      </c>
      <c r="BV18" s="94" t="e">
        <v>#N/A</v>
      </c>
      <c r="BW18" s="94" t="e">
        <v>#N/A</v>
      </c>
      <c r="BX18" s="94" t="e">
        <v>#N/A</v>
      </c>
      <c r="BY18" s="94" t="e">
        <v>#N/A</v>
      </c>
      <c r="BZ18" s="94" t="e">
        <v>#N/A</v>
      </c>
      <c r="CA18" s="122" t="e">
        <v>#N/A</v>
      </c>
    </row>
    <row r="19" spans="1:79" s="191" customFormat="1" ht="12">
      <c r="A19" s="62">
        <v>10</v>
      </c>
      <c r="B19" s="203" t="s">
        <v>74</v>
      </c>
      <c r="C19" s="203">
        <v>50000</v>
      </c>
      <c r="D19" s="202" t="s">
        <v>43</v>
      </c>
      <c r="E19" s="201" t="s">
        <v>73</v>
      </c>
      <c r="F19" s="200" t="s">
        <v>15</v>
      </c>
      <c r="G19" s="226">
        <v>600</v>
      </c>
      <c r="H19" s="199" t="s">
        <v>18</v>
      </c>
      <c r="I19" s="226">
        <v>0</v>
      </c>
      <c r="J19" s="226">
        <v>0</v>
      </c>
      <c r="K19" s="197">
        <v>0</v>
      </c>
      <c r="L19" s="196">
        <v>360</v>
      </c>
      <c r="M19" s="194">
        <v>375</v>
      </c>
      <c r="N19" s="194">
        <v>385</v>
      </c>
      <c r="O19" s="194">
        <v>400</v>
      </c>
      <c r="P19" s="194">
        <v>375</v>
      </c>
      <c r="Q19" s="194">
        <v>365</v>
      </c>
      <c r="R19" s="194">
        <v>340</v>
      </c>
      <c r="S19" s="195">
        <v>17</v>
      </c>
      <c r="T19" s="194">
        <v>17</v>
      </c>
      <c r="U19" s="194">
        <v>16</v>
      </c>
      <c r="V19" s="194">
        <v>8</v>
      </c>
      <c r="W19" s="194">
        <v>8</v>
      </c>
      <c r="X19" s="194">
        <v>7</v>
      </c>
      <c r="Y19" s="193">
        <v>7</v>
      </c>
      <c r="Z19" s="170">
        <f>(+(100)-((R19-330)/3)-((Q19-360)/5)-((P19-390)/7)-((O19-405)/10)+AG19-AH19+((K19+AI19-1.798)/2)+((J19+AI19-1.798)/4)+((R19+Q19+P19+O19-1485)/7))/100</f>
        <v>0.96595207323587629</v>
      </c>
      <c r="AA19" s="170">
        <f>(+(100)-((L19-330)/3)-((M19-360)/5)-((N19-390)/7)-((O19-405)/10)+AG19-AH19+((I19+AI19-1.798)/2)+((J19+AI19-1.798)/4)+((L19+M19+N19+O19-1485)/7))/100</f>
        <v>0.92214254942635232</v>
      </c>
      <c r="AB19" s="170">
        <f>(100+(((((N19+P19+O19)-1185)*0.06))+(((L19+R19)-660)*0.325)+((((IF(S19&gt;11,S19,11))+(IF(T19&gt;11,T19,11))+(IF(U19&gt;11,U19,11))+(IF(W19&gt;11,W19,11))+(IF(X19&gt;11,X19,11))+(IF(Y19&gt;11,Y19,11))-66)/6)*2.2)))/100</f>
        <v>1.1773333333333333</v>
      </c>
      <c r="AC19" s="170">
        <f>(((+(100)+((L19-330)/2.5)+((O19-405)/8)+((R19-330)/16)+((N19-390)/11)+((P19-390)/12))/100)+(((AI19-1.798)*0.0225)/2)+((((I19*0.16)+(J19*0.5)+(K19*0.34))*0.06)/2))*(1+(AG19*0.089))</f>
        <v>1.0047911704144874</v>
      </c>
      <c r="AD19" s="170">
        <f>((+(100)-((R19-330)/1.5)-((Q19-360)/2.75)-((P19-390)/7)-((O19-405)/21)-((N19-390)/30)-(((U19*0.133)+(V19*0.19)+(W19*0.57)+(X19*1.45)+(Y19*2.658)-55)/7.5))/100)+((AI19-1.798)*0.0225)+((((K19*1.567)+(J19*0.275))/1.842)*0.06)</f>
        <v>0.96467478247819172</v>
      </c>
      <c r="AE19" s="170">
        <f>((+(100)-((L19-330)/1.5)-((M19-360)/2.75)-((N19-390)/7)-((O19-405)/21)-((P19-390)/30)-(((S19*2.658)+(T19*1.45)+(U19*0.57)+(V19*0.19)+(W19*0.133)-55)/7.5))/100)+((AI19-1.798)*0.0225)+((((I19*1.567)+(J19*0.275))/1.842)*0.06)</f>
        <v>0.72459076516217436</v>
      </c>
      <c r="AF19" s="169">
        <f>(((Z19+AA19)/2)+AB19+AC19+((AD19+AE19)/2))/4</f>
        <v>0.99270114722477953</v>
      </c>
      <c r="AG19" s="39">
        <f>IF(F19="A",4,IF(OR(F19="AG"),3,IF(F19="AD",2,IF(OR(F19="D",F19="F"),1,IF(F19="M",0,IF(F19="G",-1,IF(F19="L",-2,IF(F19="P",-3,0))))))))</f>
        <v>-1</v>
      </c>
      <c r="AH19" s="38">
        <f>IF(H19="-",0,IF(H19="XS",-4,IF(H19="VS",-3,IF(H19="A",0,IF(H19="L",2,IF(H19="VL",3,IF(H19="XL",4,0)))))))</f>
        <v>0</v>
      </c>
      <c r="AI19" s="37">
        <f>IF(G19="",1.8,IF((2*((SQRT(G19/100)-1)+100/100)-4)&gt;0,(2*((2*((SQRT(G19/100)-1)+100/100)-4))),(2*((SQRT(G19/100)-1)+100/100)-4)))</f>
        <v>1.7979589711327115</v>
      </c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23">
        <v>57.494535519125684</v>
      </c>
      <c r="BC19" s="123">
        <v>12</v>
      </c>
      <c r="BD19" s="94">
        <v>2</v>
      </c>
      <c r="BE19" s="94">
        <v>8</v>
      </c>
      <c r="BF19" s="94">
        <v>21</v>
      </c>
      <c r="BG19" s="94">
        <v>40</v>
      </c>
      <c r="BH19" s="94">
        <v>54</v>
      </c>
      <c r="BI19" s="94">
        <v>62</v>
      </c>
      <c r="BJ19" s="94">
        <v>68</v>
      </c>
      <c r="BK19" s="94">
        <v>65</v>
      </c>
      <c r="BL19" s="94">
        <v>54</v>
      </c>
      <c r="BM19" s="94">
        <v>42</v>
      </c>
      <c r="BN19" s="94">
        <v>23</v>
      </c>
      <c r="BO19" s="94">
        <v>7</v>
      </c>
      <c r="BP19" s="94">
        <v>1</v>
      </c>
      <c r="BQ19" s="94">
        <v>1</v>
      </c>
      <c r="BR19" s="94">
        <v>1</v>
      </c>
      <c r="BS19" s="94">
        <v>1</v>
      </c>
      <c r="BT19" s="94">
        <v>2</v>
      </c>
      <c r="BU19" s="94">
        <v>3</v>
      </c>
      <c r="BV19" s="94">
        <v>2</v>
      </c>
      <c r="BW19" s="94">
        <v>2</v>
      </c>
      <c r="BX19" s="94">
        <v>2</v>
      </c>
      <c r="BY19" s="94">
        <v>1</v>
      </c>
      <c r="BZ19" s="94">
        <v>1</v>
      </c>
      <c r="CA19" s="122">
        <v>1</v>
      </c>
    </row>
    <row r="20" spans="1:79" s="191" customFormat="1" ht="12">
      <c r="A20" s="183">
        <v>11</v>
      </c>
      <c r="B20" s="203" t="s">
        <v>72</v>
      </c>
      <c r="C20" s="203">
        <v>50000</v>
      </c>
      <c r="D20" s="202" t="s">
        <v>43</v>
      </c>
      <c r="E20" s="201" t="s">
        <v>71</v>
      </c>
      <c r="F20" s="200" t="s">
        <v>15</v>
      </c>
      <c r="G20" s="226">
        <v>600</v>
      </c>
      <c r="H20" s="199" t="s">
        <v>70</v>
      </c>
      <c r="I20" s="226">
        <v>0</v>
      </c>
      <c r="J20" s="226">
        <v>0</v>
      </c>
      <c r="K20" s="197">
        <v>0</v>
      </c>
      <c r="L20" s="196">
        <v>300</v>
      </c>
      <c r="M20" s="194">
        <v>335</v>
      </c>
      <c r="N20" s="194">
        <v>380</v>
      </c>
      <c r="O20" s="194">
        <v>405</v>
      </c>
      <c r="P20" s="194">
        <v>400</v>
      </c>
      <c r="Q20" s="194">
        <v>375</v>
      </c>
      <c r="R20" s="194">
        <v>330</v>
      </c>
      <c r="S20" s="195">
        <v>14</v>
      </c>
      <c r="T20" s="194">
        <v>14</v>
      </c>
      <c r="U20" s="194">
        <v>14</v>
      </c>
      <c r="V20" s="194">
        <v>14</v>
      </c>
      <c r="W20" s="194">
        <v>14</v>
      </c>
      <c r="X20" s="194">
        <v>14</v>
      </c>
      <c r="Y20" s="193">
        <v>14</v>
      </c>
      <c r="Z20" s="170">
        <f>(+(100)-((R20-330)/3)-((Q20-360)/5)-((P20-390)/7)-((O20-405)/10)+AG20-AH20+((K20+AI20-1.798)/2)+((J20+AI20-1.798)/4)+((R20+Q20+P20+O20-1485)/7))/100</f>
        <v>0.98142826371206671</v>
      </c>
      <c r="AA20" s="170">
        <f>(+(100)-((L20-330)/3)-((M20-360)/5)-((N20-390)/7)-((O20-405)/10)+AG20-AH20+((I20+AI20-1.798)/2)+((J20+AI20-1.798)/4)+((L20+M20+N20+O20-1485)/7))/100</f>
        <v>1.0614282637120667</v>
      </c>
      <c r="AB20" s="170">
        <f>(100+(((((N20+P20+O20)-1185)*0.06))+(((L20+R20)-660)*0.325)+((((IF(S20&gt;11,S20,11))+(IF(T20&gt;11,T20,11))+(IF(U20&gt;11,U20,11))+(IF(W20&gt;11,W20,11))+(IF(X20&gt;11,X20,11))+(IF(Y20&gt;11,Y20,11))-66)/6)*2.2)))/100</f>
        <v>0.96849999999999992</v>
      </c>
      <c r="AC20" s="170">
        <f>(((+(100)+((L20-330)/2.5)+((O20-405)/8)+((R20-330)/16)+((N20-390)/11)+((P20-390)/12))/100)+(((AI20-1.798)*0.0225)/2)+((((I20*0.16)+(J20*0.5)+(K20*0.34))*0.06)/2))*(1+(AG20*0.089))</f>
        <v>0.80098942799024497</v>
      </c>
      <c r="AD20" s="170">
        <f>((+(100)-((R20-330)/1.5)-((Q20-360)/2.75)-((P20-390)/7)-((O20-405)/21)-((N20-390)/30)-(((U20*0.133)+(V20*0.19)+(W20*0.57)+(X20*1.45)+(Y20*2.658)-55)/7.5))/100)+((AI20-1.798)*0.0225)+((((K20*1.567)+(J20*0.275))/1.842)*0.06)</f>
        <v>0.91448257468598382</v>
      </c>
      <c r="AE20" s="170">
        <f>((+(100)-((L20-330)/1.5)-((M20-360)/2.75)-((N20-390)/7)-((O20-405)/21)-((P20-390)/30)-(((S20*2.658)+(T20*1.45)+(U20*0.57)+(V20*0.19)+(W20*0.133)-55)/7.5))/100)+((AI20-1.798)*0.0225)+((((I20*1.567)+(J20*0.275))/1.842)*0.06)</f>
        <v>1.281841882045291</v>
      </c>
      <c r="AF20" s="169">
        <f>(((Z20+AA20)/2)+AB20+AC20+((AD20+AE20)/2))/4</f>
        <v>0.97226998001698728</v>
      </c>
      <c r="AG20" s="39">
        <f>IF(F20="A",4,IF(OR(F20="AG"),3,IF(F20="AD",2,IF(OR(F20="D",F20="F"),1,IF(F20="M",0,IF(F20="G",-1,IF(F20="L",-2,IF(F20="P",-3,0))))))))</f>
        <v>-1</v>
      </c>
      <c r="AH20" s="38">
        <f>IF(H20="-",0,IF(H20="XS",-4,IF(H20="VS",-3,IF(H20="A",0,IF(H20="L",2,IF(H20="VL",3,IF(H20="XL",4,0)))))))</f>
        <v>0</v>
      </c>
      <c r="AI20" s="37">
        <f>IF(G20="",1.8,IF((2*((SQRT(G20/100)-1)+100/100)-4)&gt;0,(2*((2*((SQRT(G20/100)-1)+100/100)-4))),(2*((SQRT(G20/100)-1)+100/100)-4)))</f>
        <v>1.7979589711327115</v>
      </c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23">
        <v>60.991803278688522</v>
      </c>
      <c r="BC20" s="123">
        <v>7</v>
      </c>
      <c r="BD20" s="94">
        <v>40</v>
      </c>
      <c r="BE20" s="94">
        <v>43</v>
      </c>
      <c r="BF20" s="94">
        <v>47</v>
      </c>
      <c r="BG20" s="94">
        <v>50</v>
      </c>
      <c r="BH20" s="94">
        <v>56</v>
      </c>
      <c r="BI20" s="94">
        <v>61</v>
      </c>
      <c r="BJ20" s="94">
        <v>67</v>
      </c>
      <c r="BK20" s="94">
        <v>67</v>
      </c>
      <c r="BL20" s="94">
        <v>62</v>
      </c>
      <c r="BM20" s="94">
        <v>53</v>
      </c>
      <c r="BN20" s="94">
        <v>45</v>
      </c>
      <c r="BO20" s="94">
        <v>40</v>
      </c>
      <c r="BP20" s="94">
        <v>6</v>
      </c>
      <c r="BQ20" s="94">
        <v>6</v>
      </c>
      <c r="BR20" s="94">
        <v>6</v>
      </c>
      <c r="BS20" s="94">
        <v>5</v>
      </c>
      <c r="BT20" s="94">
        <v>3</v>
      </c>
      <c r="BU20" s="94">
        <v>3</v>
      </c>
      <c r="BV20" s="94">
        <v>3</v>
      </c>
      <c r="BW20" s="94">
        <v>1</v>
      </c>
      <c r="BX20" s="94">
        <v>3</v>
      </c>
      <c r="BY20" s="94">
        <v>4</v>
      </c>
      <c r="BZ20" s="94">
        <v>7</v>
      </c>
      <c r="CA20" s="122">
        <v>7</v>
      </c>
    </row>
    <row r="21" spans="1:79" s="191" customFormat="1" thickBot="1">
      <c r="A21" s="183">
        <v>12</v>
      </c>
      <c r="B21" s="232" t="s">
        <v>69</v>
      </c>
      <c r="C21" s="232">
        <v>50000</v>
      </c>
      <c r="D21" s="231" t="s">
        <v>43</v>
      </c>
      <c r="E21" s="230" t="s">
        <v>69</v>
      </c>
      <c r="F21" s="196" t="s">
        <v>15</v>
      </c>
      <c r="G21" s="229">
        <v>600</v>
      </c>
      <c r="H21" s="194" t="s">
        <v>18</v>
      </c>
      <c r="I21" s="229">
        <v>0</v>
      </c>
      <c r="J21" s="229">
        <v>0</v>
      </c>
      <c r="K21" s="228">
        <v>0</v>
      </c>
      <c r="L21" s="196">
        <v>325</v>
      </c>
      <c r="M21" s="194">
        <v>335</v>
      </c>
      <c r="N21" s="194">
        <v>375</v>
      </c>
      <c r="O21" s="194">
        <v>435</v>
      </c>
      <c r="P21" s="194">
        <v>370</v>
      </c>
      <c r="Q21" s="194">
        <v>335</v>
      </c>
      <c r="R21" s="194">
        <v>330</v>
      </c>
      <c r="S21" s="195">
        <v>10</v>
      </c>
      <c r="T21" s="194">
        <v>10</v>
      </c>
      <c r="U21" s="194">
        <v>10</v>
      </c>
      <c r="V21" s="194">
        <v>15</v>
      </c>
      <c r="W21" s="194">
        <v>10</v>
      </c>
      <c r="X21" s="194">
        <v>10</v>
      </c>
      <c r="Y21" s="193">
        <v>10</v>
      </c>
      <c r="Z21" s="170">
        <f>(+(100)-((R21-330)/3)-((Q21-360)/5)-((P21-390)/7)-((O21-405)/10)+AG21-AH21+((K21+AI21-1.798)/2)+((J21+AI21-1.798)/4)+((R21+Q21+P21+O21-1485)/7))/100</f>
        <v>1.0171425494263524</v>
      </c>
      <c r="AA21" s="170">
        <f>(+(100)-((L21-330)/3)-((M21-360)/5)-((N21-390)/7)-((O21-405)/10)+AG21-AH21+((I21+AI21-1.798)/2)+((J21+AI21-1.798)/4)+((L21+M21+N21+O21-1485)/7))/100</f>
        <v>1.0266663589501619</v>
      </c>
      <c r="AB21" s="170">
        <f>(100+(((((N21+P21+O21)-1185)*0.06))+(((L21+R21)-660)*0.325)+((((IF(S21&gt;11,S21,11))+(IF(T21&gt;11,T21,11))+(IF(U21&gt;11,U21,11))+(IF(W21&gt;11,W21,11))+(IF(X21&gt;11,X21,11))+(IF(Y21&gt;11,Y21,11))-66)/6)*2.2)))/100</f>
        <v>0.98075000000000001</v>
      </c>
      <c r="AC21" s="170">
        <f>(((+(100)+((L21-330)/2.5)+((O21-405)/8)+((R21-330)/16)+((N21-390)/11)+((P21-390)/12))/100)+(((AI21-1.798)*0.0225)/2)+((((I21*0.16)+(J21*0.5)+(K21*0.34))*0.06)/2))*(1+(AG21*0.089))</f>
        <v>0.89933601889933579</v>
      </c>
      <c r="AD21" s="170">
        <f>((+(100)-((R21-330)/1.5)-((Q21-360)/2.75)-((P21-390)/7)-((O21-405)/21)-((N21-390)/30)-(((U21*0.133)+(V21*0.19)+(W21*0.57)+(X21*1.45)+(Y21*2.658)-55)/7.5))/100)+((AI21-1.798)*0.0225)+((((K21*1.567)+(J21*0.275))/1.842)*0.06)</f>
        <v>1.1155805487119581</v>
      </c>
      <c r="AE21" s="170">
        <f>((+(100)-((L21-330)/1.5)-((M21-360)/2.75)-((N21-390)/7)-((O21-405)/21)-((P21-390)/30)-(((S21*2.658)+(T21*1.45)+(U21*0.57)+(V21*0.19)+(W21*0.133)-55)/7.5))/100)+((AI21-1.798)*0.0225)+((((I21*1.567)+(J21*0.275))/1.842)*0.06)</f>
        <v>1.1434376915691007</v>
      </c>
      <c r="AF21" s="169">
        <f>(((Z21+AA21)/2)+AB21+AC21+((AD21+AE21)/2))/4</f>
        <v>1.0078748983070307</v>
      </c>
      <c r="AG21" s="39">
        <f>IF(F21="A",4,IF(OR(F21="AG"),3,IF(F21="AD",2,IF(OR(F21="D",F21="F"),1,IF(F21="M",0,IF(F21="G",-1,IF(F21="L",-2,IF(F21="P",-3,0))))))))</f>
        <v>-1</v>
      </c>
      <c r="AH21" s="38">
        <f>IF(H21="-",0,IF(H21="XS",-4,IF(H21="VS",-3,IF(H21="A",0,IF(H21="L",2,IF(H21="VL",3,IF(H21="XL",4,0)))))))</f>
        <v>0</v>
      </c>
      <c r="AI21" s="37">
        <f>IF(G21="",1.8,IF((2*((SQRT(G21/100)-1)+100/100)-4)&gt;0,(2*((2*((SQRT(G21/100)-1)+100/100)-4))),(2*((SQRT(G21/100)-1)+100/100)-4)))</f>
        <v>1.7979589711327115</v>
      </c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23" t="e">
        <v>#N/A</v>
      </c>
      <c r="BC21" s="123" t="e">
        <v>#N/A</v>
      </c>
      <c r="BD21" s="94" t="e">
        <v>#N/A</v>
      </c>
      <c r="BE21" s="94" t="e">
        <v>#N/A</v>
      </c>
      <c r="BF21" s="94" t="e">
        <v>#N/A</v>
      </c>
      <c r="BG21" s="94" t="e">
        <v>#N/A</v>
      </c>
      <c r="BH21" s="94" t="e">
        <v>#N/A</v>
      </c>
      <c r="BI21" s="94" t="e">
        <v>#N/A</v>
      </c>
      <c r="BJ21" s="94" t="e">
        <v>#N/A</v>
      </c>
      <c r="BK21" s="94" t="e">
        <v>#N/A</v>
      </c>
      <c r="BL21" s="94" t="e">
        <v>#N/A</v>
      </c>
      <c r="BM21" s="94" t="e">
        <v>#N/A</v>
      </c>
      <c r="BN21" s="94" t="e">
        <v>#N/A</v>
      </c>
      <c r="BO21" s="94" t="e">
        <v>#N/A</v>
      </c>
      <c r="BP21" s="94" t="e">
        <v>#N/A</v>
      </c>
      <c r="BQ21" s="94" t="e">
        <v>#N/A</v>
      </c>
      <c r="BR21" s="94" t="e">
        <v>#N/A</v>
      </c>
      <c r="BS21" s="94" t="e">
        <v>#N/A</v>
      </c>
      <c r="BT21" s="94" t="e">
        <v>#N/A</v>
      </c>
      <c r="BU21" s="94" t="e">
        <v>#N/A</v>
      </c>
      <c r="BV21" s="94" t="e">
        <v>#N/A</v>
      </c>
      <c r="BW21" s="94" t="e">
        <v>#N/A</v>
      </c>
      <c r="BX21" s="94" t="e">
        <v>#N/A</v>
      </c>
      <c r="BY21" s="94" t="e">
        <v>#N/A</v>
      </c>
      <c r="BZ21" s="94" t="e">
        <v>#N/A</v>
      </c>
      <c r="CA21" s="122" t="e">
        <v>#N/A</v>
      </c>
    </row>
    <row r="22" spans="1:79" s="191" customFormat="1" ht="12">
      <c r="A22" s="183">
        <v>13</v>
      </c>
      <c r="B22" s="203" t="s">
        <v>68</v>
      </c>
      <c r="C22" s="203">
        <v>50000</v>
      </c>
      <c r="D22" s="202" t="s">
        <v>47</v>
      </c>
      <c r="E22" s="227" t="s">
        <v>67</v>
      </c>
      <c r="F22" s="200" t="s">
        <v>15</v>
      </c>
      <c r="G22" s="226">
        <v>600</v>
      </c>
      <c r="H22" s="199" t="s">
        <v>19</v>
      </c>
      <c r="I22" s="226">
        <v>0</v>
      </c>
      <c r="J22" s="226">
        <v>0</v>
      </c>
      <c r="K22" s="197">
        <v>0</v>
      </c>
      <c r="L22" s="196">
        <v>335</v>
      </c>
      <c r="M22" s="194">
        <v>380</v>
      </c>
      <c r="N22" s="194">
        <v>410</v>
      </c>
      <c r="O22" s="194">
        <v>425</v>
      </c>
      <c r="P22" s="194">
        <v>410</v>
      </c>
      <c r="Q22" s="194">
        <v>380</v>
      </c>
      <c r="R22" s="194">
        <v>335</v>
      </c>
      <c r="S22" s="195">
        <v>8</v>
      </c>
      <c r="T22" s="194">
        <v>8</v>
      </c>
      <c r="U22" s="194">
        <v>8</v>
      </c>
      <c r="V22" s="194">
        <v>8</v>
      </c>
      <c r="W22" s="194">
        <v>8</v>
      </c>
      <c r="X22" s="194">
        <v>8</v>
      </c>
      <c r="Y22" s="193">
        <v>8</v>
      </c>
      <c r="Z22" s="170">
        <f>(+(100)-((R22-330)/3)-((Q22-360)/5)-((P22-390)/7)-((O22-405)/10)+AG22-AH22+((K22+AI22-1.798)/2)+((J22+AI22-1.798)/4)+((R22+Q22+P22+O22-1485)/7))/100</f>
        <v>1.0176187399025429</v>
      </c>
      <c r="AA22" s="170">
        <f>(+(100)-((L22-330)/3)-((M22-360)/5)-((N22-390)/7)-((O22-405)/10)+AG22-AH22+((I22+AI22-1.798)/2)+((J22+AI22-1.798)/4)+((L22+M22+N22+O22-1485)/7))/100</f>
        <v>1.0176187399025429</v>
      </c>
      <c r="AB22" s="170">
        <f>(100+(((((N22+P22+O22)-1185)*0.06))+(((L22+R22)-660)*0.325)+((((IF(S22&gt;11,S22,11))+(IF(T22&gt;11,T22,11))+(IF(U22&gt;11,U22,11))+(IF(W22&gt;11,W22,11))+(IF(X22&gt;11,X22,11))+(IF(Y22&gt;11,Y22,11))-66)/6)*2.2)))/100</f>
        <v>1.0685</v>
      </c>
      <c r="AC22" s="170">
        <f>(((+(100)+((L22-330)/2.5)+((O22-405)/8)+((R22-330)/16)+((N22-390)/11)+((P22-390)/12))/100)+(((AI22-1.798)*0.0225)/2)+((((I22*0.16)+(J22*0.5)+(K22*0.34))*0.06)/2))*(1+(AG22*0.089))</f>
        <v>0.98658842420236603</v>
      </c>
      <c r="AD22" s="170">
        <f>((+(100)-((R22-330)/1.5)-((Q22-360)/2.75)-((P22-390)/7)-((O22-405)/21)-((N22-390)/30)-(((U22*0.133)+(V22*0.19)+(W22*0.57)+(X22*1.45)+(Y22*2.658)-55)/7.5))/100)+((AI22-1.798)*0.0225)+((((K22*1.567)+(J22*0.275))/1.842)*0.06)</f>
        <v>0.86916589936130872</v>
      </c>
      <c r="AE22" s="170">
        <f>((+(100)-((L22-330)/1.5)-((M22-360)/2.75)-((N22-390)/7)-((O22-405)/21)-((P22-390)/30)-(((S22*2.658)+(T22*1.45)+(U22*0.57)+(V22*0.19)+(W22*0.133)-55)/7.5))/100)+((AI22-1.798)*0.0225)+((((I22*1.567)+(J22*0.275))/1.842)*0.06)</f>
        <v>0.8691658993613085</v>
      </c>
      <c r="AF22" s="169">
        <f>(((Z22+AA22)/2)+AB22+AC22+((AD22+AE22)/2))/4</f>
        <v>0.98546826586655434</v>
      </c>
      <c r="AG22" s="39">
        <f>IF(F22="A",4,IF(OR(F22="AG"),3,IF(F22="AD",2,IF(OR(F22="D",F22="F"),1,IF(F22="M",0,IF(F22="G",-1,IF(F22="L",-2,IF(F22="P",-3,0))))))))</f>
        <v>-1</v>
      </c>
      <c r="AH22" s="38">
        <f>IF(H22="-",0,IF(H22="XS",-4,IF(H22="VS",-3,IF(H22="A",0,IF(H22="L",2,IF(H22="VL",3,IF(H22="XL",4,0)))))))</f>
        <v>-4</v>
      </c>
      <c r="AI22" s="37">
        <f>IF(G22="",1.8,IF((2*((SQRT(G22/100)-1)+100/100)-4)&gt;0,(2*((2*((SQRT(G22/100)-1)+100/100)-4))),(2*((SQRT(G22/100)-1)+100/100)-4)))</f>
        <v>1.7979589711327115</v>
      </c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23">
        <v>60.852459016393439</v>
      </c>
      <c r="BC22" s="123">
        <v>7</v>
      </c>
      <c r="BD22" s="94">
        <v>42</v>
      </c>
      <c r="BE22" s="94">
        <v>44</v>
      </c>
      <c r="BF22" s="94">
        <v>47</v>
      </c>
      <c r="BG22" s="94">
        <v>51</v>
      </c>
      <c r="BH22" s="94">
        <v>57</v>
      </c>
      <c r="BI22" s="94">
        <v>61</v>
      </c>
      <c r="BJ22" s="94">
        <v>66</v>
      </c>
      <c r="BK22" s="94">
        <v>66</v>
      </c>
      <c r="BL22" s="94">
        <v>61</v>
      </c>
      <c r="BM22" s="94">
        <v>53</v>
      </c>
      <c r="BN22" s="94">
        <v>46</v>
      </c>
      <c r="BO22" s="94">
        <v>41</v>
      </c>
      <c r="BP22" s="94">
        <v>6</v>
      </c>
      <c r="BQ22" s="94">
        <v>6</v>
      </c>
      <c r="BR22" s="94">
        <v>6</v>
      </c>
      <c r="BS22" s="94">
        <v>5</v>
      </c>
      <c r="BT22" s="94">
        <v>3</v>
      </c>
      <c r="BU22" s="94">
        <v>3</v>
      </c>
      <c r="BV22" s="94">
        <v>3</v>
      </c>
      <c r="BW22" s="94">
        <v>2</v>
      </c>
      <c r="BX22" s="94">
        <v>3</v>
      </c>
      <c r="BY22" s="94">
        <v>3</v>
      </c>
      <c r="BZ22" s="94">
        <v>7</v>
      </c>
      <c r="CA22" s="122">
        <v>6</v>
      </c>
    </row>
    <row r="23" spans="1:79" s="191" customFormat="1" ht="12">
      <c r="A23" s="183">
        <v>14</v>
      </c>
      <c r="B23" s="203" t="s">
        <v>66</v>
      </c>
      <c r="C23" s="203">
        <v>50000</v>
      </c>
      <c r="D23" s="202" t="s">
        <v>43</v>
      </c>
      <c r="E23" s="201" t="s">
        <v>65</v>
      </c>
      <c r="F23" s="200" t="s">
        <v>15</v>
      </c>
      <c r="G23" s="198">
        <v>600</v>
      </c>
      <c r="H23" s="199" t="s">
        <v>64</v>
      </c>
      <c r="I23" s="198">
        <v>0</v>
      </c>
      <c r="J23" s="198">
        <v>0</v>
      </c>
      <c r="K23" s="197">
        <v>0</v>
      </c>
      <c r="L23" s="196">
        <v>330</v>
      </c>
      <c r="M23" s="194">
        <v>365</v>
      </c>
      <c r="N23" s="194">
        <v>379</v>
      </c>
      <c r="O23" s="194">
        <v>420</v>
      </c>
      <c r="P23" s="194">
        <v>365</v>
      </c>
      <c r="Q23" s="194">
        <v>350</v>
      </c>
      <c r="R23" s="194">
        <v>300</v>
      </c>
      <c r="S23" s="195">
        <v>33</v>
      </c>
      <c r="T23" s="194">
        <v>33</v>
      </c>
      <c r="U23" s="194">
        <v>33</v>
      </c>
      <c r="V23" s="194">
        <v>33</v>
      </c>
      <c r="W23" s="194">
        <v>4</v>
      </c>
      <c r="X23" s="194">
        <v>4</v>
      </c>
      <c r="Y23" s="193">
        <v>4</v>
      </c>
      <c r="Z23" s="170">
        <f>(+(100)-((R23-330)/3)-((Q23-360)/5)-((P23-390)/7)-((O23-405)/10)+AG23-AH23+((K23+AI23-1.798)/2)+((J23+AI23-1.798)/4)+((R23+Q23+P23+O23-1485)/7))/100</f>
        <v>1.0292854065692096</v>
      </c>
      <c r="AA23" s="170">
        <f>(+(100)-((L23-330)/3)-((M23-360)/5)-((N23-390)/7)-((O23-405)/10)+AG23-AH23+((I23+AI23-1.798)/2)+((J23+AI23-1.798)/4)+((L23+M23+N23+O23-1485)/7))/100</f>
        <v>0.96357112085492391</v>
      </c>
      <c r="AB23" s="170">
        <f>(100+(((((N23+P23+O23)-1185)*0.06))+(((L23+R23)-660)*0.325)+((((IF(S23&gt;11,S23,11))+(IF(T23&gt;11,T23,11))+(IF(U23&gt;11,U23,11))+(IF(W23&gt;11,W23,11))+(IF(X23&gt;11,X23,11))+(IF(Y23&gt;11,Y23,11))-66)/6)*2.2)))/100</f>
        <v>1.1318999999999999</v>
      </c>
      <c r="AC23" s="170">
        <f>(((+(100)+((L23-330)/2.5)+((O23-405)/8)+((R23-330)/16)+((N23-390)/11)+((P23-390)/12))/100)+(((AI23-1.798)*0.0225)/2)+((((I23*0.16)+(J23*0.5)+(K23*0.34))*0.06)/2))*(1+(AG23*0.089))</f>
        <v>0.88291041283872984</v>
      </c>
      <c r="AD23" s="170">
        <f>((+(100)-((R23-330)/1.5)-((Q23-360)/2.75)-((P23-390)/7)-((O23-405)/21)-((N23-390)/30)-(((U23*0.133)+(V23*0.19)+(W23*0.57)+(X23*1.45)+(Y23*2.658)-55)/7.5))/100)+((AI23-1.798)*0.0225)+((((K23*1.567)+(J23*0.275))/1.842)*0.06)</f>
        <v>1.3027728084522177</v>
      </c>
      <c r="AE23" s="170">
        <f>((+(100)-((L23-330)/1.5)-((M23-360)/2.75)-((N23-390)/7)-((O23-405)/21)-((P23-390)/30)-(((S23*2.658)+(T23*1.45)+(U23*0.57)+(V23*0.19)+(W23*0.133)-55)/7.5))/100)+((AI23-1.798)*0.0225)+((((I23*1.567)+(J23*0.275))/1.842)*0.06)</f>
        <v>0.85715402057342982</v>
      </c>
      <c r="AF23" s="169">
        <f>(((Z23+AA23)/2)+AB23+AC23+((AD23+AE23)/2))/4</f>
        <v>1.0228005227659049</v>
      </c>
      <c r="AG23" s="39">
        <f>IF(F23="A",4,IF(OR(F23="AG"),3,IF(F23="AD",2,IF(OR(F23="D",F23="F"),1,IF(F23="M",0,IF(F23="G",-1,IF(F23="L",-2,IF(F23="P",-3,0))))))))</f>
        <v>-1</v>
      </c>
      <c r="AH23" s="38">
        <f>IF(H23="-",0,IF(H23="XS",-4,IF(H23="VS",-3,IF(H23="A",0,IF(H23="L",2,IF(H23="VL",3,IF(H23="XL",4,0)))))))</f>
        <v>3</v>
      </c>
      <c r="AI23" s="37">
        <f>IF(G23="",1.8,IF((2*((SQRT(G23/100)-1)+100/100)-4)&gt;0,(2*((2*((SQRT(G23/100)-1)+100/100)-4))),(2*((SQRT(G23/100)-1)+100/100)-4)))</f>
        <v>1.7979589711327115</v>
      </c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23">
        <v>60.437158469945352</v>
      </c>
      <c r="BC23" s="123">
        <v>13</v>
      </c>
      <c r="BD23" s="94">
        <v>14</v>
      </c>
      <c r="BE23" s="94">
        <v>17</v>
      </c>
      <c r="BF23" s="94">
        <v>28</v>
      </c>
      <c r="BG23" s="94">
        <v>43</v>
      </c>
      <c r="BH23" s="94">
        <v>56</v>
      </c>
      <c r="BI23" s="94">
        <v>65</v>
      </c>
      <c r="BJ23" s="94">
        <v>70</v>
      </c>
      <c r="BK23" s="94">
        <v>68</v>
      </c>
      <c r="BL23" s="94">
        <v>58</v>
      </c>
      <c r="BM23" s="94">
        <v>46</v>
      </c>
      <c r="BN23" s="94">
        <v>34</v>
      </c>
      <c r="BO23" s="94">
        <v>19</v>
      </c>
      <c r="BP23" s="94">
        <v>2</v>
      </c>
      <c r="BQ23" s="94">
        <v>2</v>
      </c>
      <c r="BR23" s="94">
        <v>2</v>
      </c>
      <c r="BS23" s="94">
        <v>2</v>
      </c>
      <c r="BT23" s="94">
        <v>2</v>
      </c>
      <c r="BU23" s="94">
        <v>3</v>
      </c>
      <c r="BV23" s="94">
        <v>3</v>
      </c>
      <c r="BW23" s="94">
        <v>3</v>
      </c>
      <c r="BX23" s="94">
        <v>3</v>
      </c>
      <c r="BY23" s="94">
        <v>2</v>
      </c>
      <c r="BZ23" s="94">
        <v>3</v>
      </c>
      <c r="CA23" s="122">
        <v>3</v>
      </c>
    </row>
    <row r="24" spans="1:79" s="191" customFormat="1" ht="12">
      <c r="A24" s="183">
        <v>15</v>
      </c>
      <c r="B24" s="203" t="s">
        <v>63</v>
      </c>
      <c r="C24" s="203">
        <v>50000</v>
      </c>
      <c r="D24" s="202"/>
      <c r="E24" s="201" t="s">
        <v>63</v>
      </c>
      <c r="F24" s="200" t="s">
        <v>15</v>
      </c>
      <c r="G24" s="198">
        <v>600</v>
      </c>
      <c r="H24" s="199" t="s">
        <v>62</v>
      </c>
      <c r="I24" s="198">
        <v>0</v>
      </c>
      <c r="J24" s="198">
        <v>0</v>
      </c>
      <c r="K24" s="197">
        <v>0</v>
      </c>
      <c r="L24" s="196">
        <v>335</v>
      </c>
      <c r="M24" s="194">
        <v>366</v>
      </c>
      <c r="N24" s="194">
        <v>387</v>
      </c>
      <c r="O24" s="194">
        <v>407</v>
      </c>
      <c r="P24" s="194">
        <v>387</v>
      </c>
      <c r="Q24" s="194">
        <v>366</v>
      </c>
      <c r="R24" s="194">
        <v>335</v>
      </c>
      <c r="S24" s="195">
        <v>10</v>
      </c>
      <c r="T24" s="194">
        <v>10</v>
      </c>
      <c r="U24" s="194">
        <v>10</v>
      </c>
      <c r="V24" s="194">
        <v>10</v>
      </c>
      <c r="W24" s="194">
        <v>10</v>
      </c>
      <c r="X24" s="194">
        <v>10</v>
      </c>
      <c r="Y24" s="193">
        <v>10</v>
      </c>
      <c r="Z24" s="170">
        <f>(+(100)-((R24-330)/3)-((Q24-360)/5)-((P24-390)/7)-((O24-405)/10)+AG24-AH24+((K24+AI24-1.798)/2)+((J24+AI24-1.798)/4)+((R24+Q24+P24+O24-1485)/7))/100</f>
        <v>0.94790445418825708</v>
      </c>
      <c r="AA24" s="170">
        <f>(+(100)-((L24-330)/3)-((M24-360)/5)-((N24-390)/7)-((O24-405)/10)+AG24-AH24+((I24+AI24-1.798)/2)+((J24+AI24-1.798)/4)+((L24+M24+N24+O24-1485)/7))/100</f>
        <v>0.94790445418825708</v>
      </c>
      <c r="AB24" s="170">
        <f>(100+(((((N24+P24+O24)-1185)*0.06))+(((L24+R24)-660)*0.325)+((((IF(S24&gt;11,S24,11))+(IF(T24&gt;11,T24,11))+(IF(U24&gt;11,U24,11))+(IF(W24&gt;11,W24,11))+(IF(X24&gt;11,X24,11))+(IF(Y24&gt;11,Y24,11))-66)/6)*2.2)))/100</f>
        <v>1.0301</v>
      </c>
      <c r="AC24" s="170">
        <f>(((+(100)+((L24-330)/2.5)+((O24-405)/8)+((R24-330)/16)+((N24-390)/11)+((P24-390)/12))/100)+(((AI24-1.798)*0.0225)/2)+((((I24*0.16)+(J24*0.5)+(K24*0.34))*0.06)/2))*(1+(AG24*0.089))</f>
        <v>0.92958190905085092</v>
      </c>
      <c r="AD24" s="170">
        <f>((+(100)-((R24-330)/1.5)-((Q24-360)/2.75)-((P24-390)/7)-((O24-405)/21)-((N24-390)/30)-(((U24*0.133)+(V24*0.19)+(W24*0.57)+(X24*1.45)+(Y24*2.658)-55)/7.5))/100)+((AI24-1.798)*0.0225)+((((K24*1.567)+(J24*0.275))/1.842)*0.06)</f>
        <v>0.95583422836563747</v>
      </c>
      <c r="AE24" s="170">
        <f>((+(100)-((L24-330)/1.5)-((M24-360)/2.75)-((N24-390)/7)-((O24-405)/21)-((P24-390)/30)-(((S24*2.658)+(T24*1.45)+(U24*0.57)+(V24*0.19)+(W24*0.133)-55)/7.5))/100)+((AI24-1.798)*0.0225)+((((I24*1.567)+(J24*0.275))/1.842)*0.06)</f>
        <v>0.95583422836563747</v>
      </c>
      <c r="AF24" s="169">
        <f>(((Z24+AA24)/2)+AB24+AC24+((AD24+AE24)/2))/4</f>
        <v>0.96585514790118632</v>
      </c>
      <c r="AG24" s="39">
        <f>IF(F24="A",4,IF(OR(F24="AG"),3,IF(F24="AD",2,IF(OR(F24="D",F24="F"),1,IF(F24="M",0,IF(F24="G",-1,IF(F24="L",-2,IF(F24="P",-3,0))))))))</f>
        <v>-1</v>
      </c>
      <c r="AH24" s="38">
        <f>IF(H24="-",0,IF(H24="XS",-4,IF(H24="VS",-3,IF(H24="A",0,IF(H24="L",2,IF(H24="VL",3,IF(H24="XL",4,0)))))))</f>
        <v>3</v>
      </c>
      <c r="AI24" s="37">
        <f>IF(G24="",1.8,IF((2*((SQRT(G24/100)-1)+100/100)-4)&gt;0,(2*((2*((SQRT(G24/100)-1)+100/100)-4))),(2*((SQRT(G24/100)-1)+100/100)-4)))</f>
        <v>1.7979589711327115</v>
      </c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23">
        <v>60.437158469945352</v>
      </c>
      <c r="BC24" s="123">
        <v>13</v>
      </c>
      <c r="BD24" s="94">
        <v>14</v>
      </c>
      <c r="BE24" s="94">
        <v>17</v>
      </c>
      <c r="BF24" s="94">
        <v>28</v>
      </c>
      <c r="BG24" s="94">
        <v>43</v>
      </c>
      <c r="BH24" s="94">
        <v>56</v>
      </c>
      <c r="BI24" s="94">
        <v>65</v>
      </c>
      <c r="BJ24" s="94">
        <v>70</v>
      </c>
      <c r="BK24" s="94">
        <v>68</v>
      </c>
      <c r="BL24" s="94">
        <v>58</v>
      </c>
      <c r="BM24" s="94">
        <v>46</v>
      </c>
      <c r="BN24" s="94">
        <v>35</v>
      </c>
      <c r="BO24" s="94">
        <v>20</v>
      </c>
      <c r="BP24" s="94">
        <v>2</v>
      </c>
      <c r="BQ24" s="94">
        <v>2</v>
      </c>
      <c r="BR24" s="94">
        <v>2</v>
      </c>
      <c r="BS24" s="94">
        <v>2</v>
      </c>
      <c r="BT24" s="94">
        <v>2</v>
      </c>
      <c r="BU24" s="94">
        <v>3</v>
      </c>
      <c r="BV24" s="94">
        <v>3</v>
      </c>
      <c r="BW24" s="94">
        <v>3</v>
      </c>
      <c r="BX24" s="94">
        <v>3</v>
      </c>
      <c r="BY24" s="94">
        <v>3</v>
      </c>
      <c r="BZ24" s="94">
        <v>3</v>
      </c>
      <c r="CA24" s="122">
        <v>3</v>
      </c>
    </row>
    <row r="25" spans="1:79" s="191" customFormat="1" ht="12">
      <c r="A25" s="183">
        <v>16</v>
      </c>
      <c r="B25" s="203" t="s">
        <v>61</v>
      </c>
      <c r="C25" s="203">
        <v>50000</v>
      </c>
      <c r="D25" s="202" t="s">
        <v>47</v>
      </c>
      <c r="E25" s="201" t="s">
        <v>60</v>
      </c>
      <c r="F25" s="187" t="s">
        <v>15</v>
      </c>
      <c r="G25" s="185">
        <v>600</v>
      </c>
      <c r="H25" s="186" t="s">
        <v>17</v>
      </c>
      <c r="I25" s="185">
        <v>0</v>
      </c>
      <c r="J25" s="185">
        <v>0</v>
      </c>
      <c r="K25" s="184">
        <v>0</v>
      </c>
      <c r="L25" s="196">
        <v>350</v>
      </c>
      <c r="M25" s="194">
        <v>375</v>
      </c>
      <c r="N25" s="194">
        <v>380</v>
      </c>
      <c r="O25" s="194">
        <v>400</v>
      </c>
      <c r="P25" s="194">
        <v>360</v>
      </c>
      <c r="Q25" s="194">
        <v>332</v>
      </c>
      <c r="R25" s="194">
        <v>300</v>
      </c>
      <c r="S25" s="195">
        <v>12</v>
      </c>
      <c r="T25" s="194">
        <v>14</v>
      </c>
      <c r="U25" s="194">
        <v>15</v>
      </c>
      <c r="V25" s="194">
        <v>15</v>
      </c>
      <c r="W25" s="194">
        <v>15</v>
      </c>
      <c r="X25" s="194">
        <v>15</v>
      </c>
      <c r="Y25" s="193">
        <v>15</v>
      </c>
      <c r="Z25" s="170">
        <f>(+(100)-((R25-330)/3)-((Q25-360)/5)-((P25-390)/7)-((O25-405)/10)+AG25-AH25+((K25+AI25-1.798)/2)+((J25+AI25-1.798)/4)+((R25+Q25+P25+O25-1485)/7))/100</f>
        <v>1.1009996922834953</v>
      </c>
      <c r="AA25" s="170">
        <f>(+(100)-((L25-330)/3)-((M25-360)/5)-((N25-390)/7)-((O25-405)/10)+AG25-AH25+((I25+AI25-1.798)/2)+((J25+AI25-1.798)/4)+((L25+M25+N25+O25-1485)/7))/100</f>
        <v>0.98119016847397145</v>
      </c>
      <c r="AB25" s="170">
        <f>(100+(((((N25+P25+O25)-1185)*0.06))+(((L25+R25)-660)*0.325)+((((IF(S25&gt;11,S25,11))+(IF(T25&gt;11,T25,11))+(IF(U25&gt;11,U25,11))+(IF(W25&gt;11,W25,11))+(IF(X25&gt;11,X25,11))+(IF(Y25&gt;11,Y25,11))-66)/6)*2.2)))/100</f>
        <v>1.0138333333333334</v>
      </c>
      <c r="AC25" s="170">
        <f>(((+(100)+((L25-330)/2.5)+((O25-405)/8)+((R25-330)/16)+((N25-390)/11)+((P25-390)/12))/100)+(((AI25-1.798)*0.0225)/2)+((((I25*0.16)+(J25*0.5)+(K25*0.34))*0.06)/2))*(1+(AG25*0.089))</f>
        <v>0.93004776132357825</v>
      </c>
      <c r="AD25" s="170">
        <f>((+(100)-((R25-330)/1.5)-((Q25-360)/2.75)-((P25-390)/7)-((O25-405)/21)-((N25-390)/30)-(((U25*0.133)+(V25*0.19)+(W25*0.57)+(X25*1.45)+(Y25*2.658)-55)/7.5))/100)+((AI25-1.798)*0.0225)+((((K25*1.567)+(J25*0.275))/1.842)*0.06)</f>
        <v>1.3237020205734298</v>
      </c>
      <c r="AE25" s="170">
        <f>((+(100)-((L25-330)/1.5)-((M25-360)/2.75)-((N25-390)/7)-((O25-405)/21)-((P25-390)/30)-(((S25*2.658)+(T25*1.45)+(U25*0.57)+(V25*0.19)+(W25*0.133)-55)/7.5))/100)+((AI25-1.798)*0.0225)+((((I25*1.567)+(J25*0.275))/1.842)*0.06)</f>
        <v>0.82466562230503171</v>
      </c>
      <c r="AF25" s="169">
        <f>(((Z25+AA25)/2)+AB25+AC25+((AD25+AE25)/2))/4</f>
        <v>1.014789961618719</v>
      </c>
      <c r="AG25" s="39">
        <f>IF(F25="A",4,IF(OR(F25="AG"),3,IF(F25="AD",2,IF(OR(F25="D",F25="F"),1,IF(F25="M",0,IF(F25="G",-1,IF(F25="L",-2,IF(F25="P",-3,0))))))))</f>
        <v>-1</v>
      </c>
      <c r="AH25" s="38">
        <f>IF(H25="-",0,IF(H25="XS",-4,IF(H25="VS",-3,IF(H25="A",0,IF(H25="L",2,IF(H25="VL",3,IF(H25="XL",4,0)))))))</f>
        <v>-4</v>
      </c>
      <c r="AI25" s="37">
        <f>IF(G25="",1.8,IF((2*((SQRT(G25/100)-1)+100/100)-4)&gt;0,(2*((2*((SQRT(G25/100)-1)+100/100)-4))),(2*((SQRT(G25/100)-1)+100/100)-4)))</f>
        <v>1.7979589711327115</v>
      </c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23">
        <v>58.106557377049178</v>
      </c>
      <c r="BC25" s="123">
        <v>13</v>
      </c>
      <c r="BD25" s="94">
        <v>38</v>
      </c>
      <c r="BE25" s="94">
        <v>41</v>
      </c>
      <c r="BF25" s="94">
        <v>44</v>
      </c>
      <c r="BG25" s="94">
        <v>49</v>
      </c>
      <c r="BH25" s="94">
        <v>54</v>
      </c>
      <c r="BI25" s="94">
        <v>59</v>
      </c>
      <c r="BJ25" s="94">
        <v>63</v>
      </c>
      <c r="BK25" s="94">
        <v>64</v>
      </c>
      <c r="BL25" s="94">
        <v>58</v>
      </c>
      <c r="BM25" s="94">
        <v>51</v>
      </c>
      <c r="BN25" s="94">
        <v>43</v>
      </c>
      <c r="BO25" s="94">
        <v>39</v>
      </c>
      <c r="BP25" s="94">
        <v>5</v>
      </c>
      <c r="BQ25" s="94">
        <v>4</v>
      </c>
      <c r="BR25" s="94">
        <v>3</v>
      </c>
      <c r="BS25" s="94">
        <v>2</v>
      </c>
      <c r="BT25" s="94">
        <v>2</v>
      </c>
      <c r="BU25" s="94">
        <v>2</v>
      </c>
      <c r="BV25" s="94">
        <v>1</v>
      </c>
      <c r="BW25" s="94">
        <v>1</v>
      </c>
      <c r="BX25" s="94">
        <v>2</v>
      </c>
      <c r="BY25" s="94">
        <v>4</v>
      </c>
      <c r="BZ25" s="94">
        <v>5</v>
      </c>
      <c r="CA25" s="122">
        <v>6</v>
      </c>
    </row>
    <row r="26" spans="1:79" s="191" customFormat="1" ht="12">
      <c r="A26" s="183">
        <v>17</v>
      </c>
      <c r="B26" s="203" t="s">
        <v>59</v>
      </c>
      <c r="C26" s="203">
        <v>50000</v>
      </c>
      <c r="D26" s="202" t="s">
        <v>43</v>
      </c>
      <c r="E26" s="201" t="s">
        <v>58</v>
      </c>
      <c r="F26" s="200" t="s">
        <v>18</v>
      </c>
      <c r="G26" s="198">
        <v>600</v>
      </c>
      <c r="H26" s="199" t="s">
        <v>17</v>
      </c>
      <c r="I26" s="198">
        <v>0</v>
      </c>
      <c r="J26" s="198">
        <v>0</v>
      </c>
      <c r="K26" s="197">
        <v>0</v>
      </c>
      <c r="L26" s="196">
        <v>317</v>
      </c>
      <c r="M26" s="194">
        <v>351</v>
      </c>
      <c r="N26" s="194">
        <v>387</v>
      </c>
      <c r="O26" s="194">
        <v>400</v>
      </c>
      <c r="P26" s="194">
        <v>387</v>
      </c>
      <c r="Q26" s="194">
        <v>351</v>
      </c>
      <c r="R26" s="194">
        <v>317</v>
      </c>
      <c r="S26" s="195">
        <v>7</v>
      </c>
      <c r="T26" s="194">
        <v>11</v>
      </c>
      <c r="U26" s="194">
        <v>13</v>
      </c>
      <c r="V26" s="194">
        <v>17</v>
      </c>
      <c r="W26" s="194">
        <v>13</v>
      </c>
      <c r="X26" s="194">
        <v>11</v>
      </c>
      <c r="Y26" s="193">
        <v>7</v>
      </c>
      <c r="Z26" s="170">
        <f>(+(100)-((R26-330)/3)-((Q26-360)/5)-((P26-390)/7)-((O26-405)/10)+AG26-AH26+((K26+AI26-1.798)/2)+((J26+AI26-1.798)/4)+((R26+Q26+P26+O26-1485)/7))/100</f>
        <v>1.085490108197501</v>
      </c>
      <c r="AA26" s="170">
        <f>(+(100)-((L26-330)/3)-((M26-360)/5)-((N26-390)/7)-((O26-405)/10)+AG26-AH26+((I26+AI26-1.798)/2)+((J26+AI26-1.798)/4)+((L26+M26+N26+O26-1485)/7))/100</f>
        <v>1.085490108197501</v>
      </c>
      <c r="AB26" s="170">
        <f>(100+(((((N26+P26+O26)-1185)*0.06))+(((L26+R26)-660)*0.325)+((((IF(S26&gt;11,S26,11))+(IF(T26&gt;11,T26,11))+(IF(U26&gt;11,U26,11))+(IF(W26&gt;11,W26,11))+(IF(X26&gt;11,X26,11))+(IF(Y26&gt;11,Y26,11))-66)/6)*2.2)))/100</f>
        <v>0.92356666666666665</v>
      </c>
      <c r="AC26" s="170">
        <f>(((+(100)+((L26-330)/2.5)+((O26-405)/8)+((R26-330)/16)+((N26-390)/11)+((P26-390)/12))/100)+(((AI26-1.798)*0.0225)/2)+((((I26*0.16)+(J26*0.5)+(K26*0.34))*0.06)/2))*(1+(AG26*0.089))</f>
        <v>1.2136064839698213</v>
      </c>
      <c r="AD26" s="170">
        <f>((+(100)-((R26-330)/1.5)-((Q26-360)/2.75)-((P26-390)/7)-((O26-405)/21)-((N26-390)/30)-(((U26*0.133)+(V26*0.19)+(W26*0.57)+(X26*1.45)+(Y26*2.658)-55)/7.5))/100)+((AI26-1.798)*0.0225)+((((K26*1.567)+(J26*0.275))/1.842)*0.06)</f>
        <v>1.071011883034062</v>
      </c>
      <c r="AE26" s="170">
        <f>((+(100)-((L26-330)/1.5)-((M26-360)/2.75)-((N26-390)/7)-((O26-405)/21)-((P26-390)/30)-(((S26*2.658)+(T26*1.45)+(U26*0.57)+(V26*0.19)+(W26*0.133)-55)/7.5))/100)+((AI26-1.798)*0.0225)+((((I26*1.567)+(J26*0.275))/1.842)*0.06)</f>
        <v>1.071011883034062</v>
      </c>
      <c r="AF26" s="169">
        <f>(((Z26+AA26)/2)+AB26+AC26+((AD26+AE26)/2))/4</f>
        <v>1.0734187854670127</v>
      </c>
      <c r="AG26" s="39">
        <v>4</v>
      </c>
      <c r="AH26" s="38">
        <v>-4</v>
      </c>
      <c r="AI26" s="37">
        <v>-1.1715728752538097</v>
      </c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23">
        <v>61.459016393442624</v>
      </c>
      <c r="BC26" s="123">
        <v>13</v>
      </c>
      <c r="BD26" s="94">
        <v>39</v>
      </c>
      <c r="BE26" s="94">
        <v>40</v>
      </c>
      <c r="BF26" s="94">
        <v>45</v>
      </c>
      <c r="BG26" s="94">
        <v>50</v>
      </c>
      <c r="BH26" s="94">
        <v>57</v>
      </c>
      <c r="BI26" s="94">
        <v>62</v>
      </c>
      <c r="BJ26" s="94">
        <v>67</v>
      </c>
      <c r="BK26" s="94">
        <v>67</v>
      </c>
      <c r="BL26" s="94">
        <v>61</v>
      </c>
      <c r="BM26" s="94">
        <v>53</v>
      </c>
      <c r="BN26" s="94">
        <v>44</v>
      </c>
      <c r="BO26" s="94">
        <v>41</v>
      </c>
      <c r="BP26" s="94">
        <v>7</v>
      </c>
      <c r="BQ26" s="94">
        <v>5</v>
      </c>
      <c r="BR26" s="94">
        <v>6</v>
      </c>
      <c r="BS26" s="94">
        <v>6</v>
      </c>
      <c r="BT26" s="94">
        <v>5</v>
      </c>
      <c r="BU26" s="94">
        <v>5</v>
      </c>
      <c r="BV26" s="94">
        <v>4</v>
      </c>
      <c r="BW26" s="94">
        <v>4</v>
      </c>
      <c r="BX26" s="94">
        <v>5</v>
      </c>
      <c r="BY26" s="94">
        <v>6</v>
      </c>
      <c r="BZ26" s="94">
        <v>6</v>
      </c>
      <c r="CA26" s="122">
        <v>6</v>
      </c>
    </row>
    <row r="27" spans="1:79" s="191" customFormat="1" thickBot="1">
      <c r="A27" s="183">
        <v>18</v>
      </c>
      <c r="B27" s="181" t="s">
        <v>57</v>
      </c>
      <c r="C27" s="181">
        <v>50000</v>
      </c>
      <c r="D27" s="225">
        <v>0</v>
      </c>
      <c r="E27" s="224" t="s">
        <v>56</v>
      </c>
      <c r="F27" s="200" t="s">
        <v>15</v>
      </c>
      <c r="G27" s="198">
        <v>600</v>
      </c>
      <c r="H27" s="199" t="s">
        <v>18</v>
      </c>
      <c r="I27" s="198">
        <v>0</v>
      </c>
      <c r="J27" s="198">
        <v>0</v>
      </c>
      <c r="K27" s="197">
        <v>0</v>
      </c>
      <c r="L27" s="196">
        <v>320</v>
      </c>
      <c r="M27" s="194">
        <v>355</v>
      </c>
      <c r="N27" s="194">
        <v>398</v>
      </c>
      <c r="O27" s="194">
        <v>415</v>
      </c>
      <c r="P27" s="194">
        <v>398</v>
      </c>
      <c r="Q27" s="194">
        <v>355</v>
      </c>
      <c r="R27" s="194">
        <v>320</v>
      </c>
      <c r="S27" s="195">
        <v>9</v>
      </c>
      <c r="T27" s="194">
        <v>9</v>
      </c>
      <c r="U27" s="194">
        <v>9</v>
      </c>
      <c r="V27" s="194">
        <v>9</v>
      </c>
      <c r="W27" s="194">
        <v>9</v>
      </c>
      <c r="X27" s="194">
        <v>9</v>
      </c>
      <c r="Y27" s="193">
        <v>9</v>
      </c>
      <c r="Z27" s="170">
        <f>(+(100)-((R27-330)/3)-((Q27-360)/5)-((P27-390)/7)-((O27-405)/10)+AG27-AH27+((K27+AI27-1.798)/2)+((J27+AI27-1.798)/4)+((R27+Q27+P27+O27-1485)/7))/100</f>
        <v>1.0161901684739716</v>
      </c>
      <c r="AA27" s="170">
        <f>(+(100)-((L27-330)/3)-((M27-360)/5)-((N27-390)/7)-((O27-405)/10)+AG27-AH27+((I27+AI27-1.798)/2)+((J27+AI27-1.798)/4)+((L27+M27+N27+O27-1485)/7))/100</f>
        <v>1.0161901684739716</v>
      </c>
      <c r="AB27" s="170">
        <f>(100+(((((N27+P27+O27)-1185)*0.06))+(((L27+R27)-660)*0.325)+((((IF(S27&gt;11,S27,11))+(IF(T27&gt;11,T27,11))+(IF(U27&gt;11,U27,11))+(IF(W27&gt;11,W27,11))+(IF(X27&gt;11,X27,11))+(IF(Y27&gt;11,Y27,11))-66)/6)*2.2)))/100</f>
        <v>0.9506</v>
      </c>
      <c r="AC27" s="170">
        <f>(((+(100)+((L27-330)/2.5)+((O27-405)/8)+((R27-330)/16)+((N27-390)/11)+((P27-390)/12))/100)+(((AI27-1.798)*0.0225)/2)+((((I27*0.16)+(J27*0.5)+(K27*0.34))*0.06)/2))*(1+(AG27*0.089))</f>
        <v>0.89295211738418445</v>
      </c>
      <c r="AD27" s="170">
        <f>((+(100)-((R27-330)/1.5)-((Q27-360)/2.75)-((P27-390)/7)-((O27-405)/21)-((N27-390)/30)-(((U27*0.133)+(V27*0.19)+(W27*0.57)+(X27*1.45)+(Y27*2.658)-55)/7.5))/100)+((AI27-1.798)*0.0225)+((((K27*1.567)+(J27*0.275))/1.842)*0.06)</f>
        <v>1.0793117521751614</v>
      </c>
      <c r="AE27" s="170">
        <f>((+(100)-((L27-330)/1.5)-((M27-360)/2.75)-((N27-390)/7)-((O27-405)/21)-((P27-390)/30)-(((S27*2.658)+(T27*1.45)+(U27*0.57)+(V27*0.19)+(W27*0.133)-55)/7.5))/100)+((AI27-1.798)*0.0225)+((((I27*1.567)+(J27*0.275))/1.842)*0.06)</f>
        <v>1.0793117521751614</v>
      </c>
      <c r="AF27" s="169">
        <f>(((Z27+AA27)/2)+AB27+AC27+((AD27+AE27)/2))/4</f>
        <v>0.98476350950832936</v>
      </c>
      <c r="AG27" s="39">
        <f>IF(F27="A",4,IF(OR(F27="AG"),3,IF(F27="AD",2,IF(OR(F27="D",F27="F"),1,IF(F27="M",0,IF(F27="G",-1,IF(F27="L",-2,IF(F27="P",-3,0))))))))</f>
        <v>-1</v>
      </c>
      <c r="AH27" s="38">
        <f>IF(H27="-",0,IF(H27="XS",-4,IF(H27="VS",-3,IF(H27="A",0,IF(H27="L",2,IF(H27="VL",3,IF(H27="XL",4,0)))))))</f>
        <v>0</v>
      </c>
      <c r="AI27" s="37">
        <f>IF(G27="",1.8,IF((2*((SQRT(G27/100)-1)+100/100)-4)&gt;0,(2*((2*((SQRT(G27/100)-1)+100/100)-4))),(2*((SQRT(G27/100)-1)+100/100)-4)))</f>
        <v>1.7979589711327115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23" t="e">
        <v>#N/A</v>
      </c>
      <c r="BC27" s="123" t="e">
        <v>#N/A</v>
      </c>
      <c r="BD27" s="94" t="e">
        <v>#N/A</v>
      </c>
      <c r="BE27" s="94" t="e">
        <v>#N/A</v>
      </c>
      <c r="BF27" s="94" t="e">
        <v>#N/A</v>
      </c>
      <c r="BG27" s="94" t="e">
        <v>#N/A</v>
      </c>
      <c r="BH27" s="94" t="e">
        <v>#N/A</v>
      </c>
      <c r="BI27" s="94" t="e">
        <v>#N/A</v>
      </c>
      <c r="BJ27" s="94" t="e">
        <v>#N/A</v>
      </c>
      <c r="BK27" s="94" t="e">
        <v>#N/A</v>
      </c>
      <c r="BL27" s="94" t="e">
        <v>#N/A</v>
      </c>
      <c r="BM27" s="94" t="e">
        <v>#N/A</v>
      </c>
      <c r="BN27" s="94" t="e">
        <v>#N/A</v>
      </c>
      <c r="BO27" s="94" t="e">
        <v>#N/A</v>
      </c>
      <c r="BP27" s="94" t="e">
        <v>#N/A</v>
      </c>
      <c r="BQ27" s="94" t="e">
        <v>#N/A</v>
      </c>
      <c r="BR27" s="94" t="e">
        <v>#N/A</v>
      </c>
      <c r="BS27" s="94" t="e">
        <v>#N/A</v>
      </c>
      <c r="BT27" s="94" t="e">
        <v>#N/A</v>
      </c>
      <c r="BU27" s="94" t="e">
        <v>#N/A</v>
      </c>
      <c r="BV27" s="94" t="e">
        <v>#N/A</v>
      </c>
      <c r="BW27" s="94" t="e">
        <v>#N/A</v>
      </c>
      <c r="BX27" s="94" t="e">
        <v>#N/A</v>
      </c>
      <c r="BY27" s="94" t="e">
        <v>#N/A</v>
      </c>
      <c r="BZ27" s="94" t="e">
        <v>#N/A</v>
      </c>
      <c r="CA27" s="122" t="e">
        <v>#N/A</v>
      </c>
    </row>
    <row r="28" spans="1:79" s="213" customFormat="1" ht="12">
      <c r="A28" s="223">
        <v>19</v>
      </c>
      <c r="B28" s="212" t="s">
        <v>55</v>
      </c>
      <c r="C28" s="212">
        <v>50000</v>
      </c>
      <c r="D28" s="211" t="s">
        <v>47</v>
      </c>
      <c r="E28" s="210" t="s">
        <v>54</v>
      </c>
      <c r="F28" s="207" t="s">
        <v>18</v>
      </c>
      <c r="G28" s="209">
        <v>600</v>
      </c>
      <c r="H28" s="205" t="s">
        <v>18</v>
      </c>
      <c r="I28" s="209">
        <v>0</v>
      </c>
      <c r="J28" s="209">
        <v>0</v>
      </c>
      <c r="K28" s="208">
        <v>0</v>
      </c>
      <c r="L28" s="207">
        <v>350</v>
      </c>
      <c r="M28" s="205">
        <v>380</v>
      </c>
      <c r="N28" s="205">
        <v>400</v>
      </c>
      <c r="O28" s="205">
        <v>415</v>
      </c>
      <c r="P28" s="205">
        <v>400</v>
      </c>
      <c r="Q28" s="205">
        <v>370</v>
      </c>
      <c r="R28" s="205">
        <v>340</v>
      </c>
      <c r="S28" s="206">
        <v>18</v>
      </c>
      <c r="T28" s="205">
        <v>18</v>
      </c>
      <c r="U28" s="205">
        <v>14</v>
      </c>
      <c r="V28" s="205">
        <v>14</v>
      </c>
      <c r="W28" s="205">
        <v>14</v>
      </c>
      <c r="X28" s="205">
        <v>16</v>
      </c>
      <c r="Y28" s="204">
        <v>16</v>
      </c>
      <c r="Z28" s="222">
        <f>(+(100)-((R28-330)/3)-((Q28-360)/5)-((P28-390)/7)-((O28-405)/10)+AG28-AH28+((K28+AI28-1.798)/2)+((J28+AI28-1.798)/4)+((R28+Q28+P28+O28-1485)/7))/100</f>
        <v>1.0195235018073048</v>
      </c>
      <c r="AA28" s="222">
        <f>(+(100)-((L28-330)/3)-((M28-360)/5)-((N28-390)/7)-((O28-405)/10)+AG28-AH28+((I28+AI28-1.798)/2)+((J28+AI28-1.798)/4)+((L28+M28+N28+O28-1485)/7))/100</f>
        <v>0.9947615970453999</v>
      </c>
      <c r="AB28" s="222">
        <f>(100+(((((N28+P28+O28)-1185)*0.06))+(((L28+R28)-660)*0.325)+((((IF(S28&gt;11,S28,11))+(IF(T28&gt;11,T28,11))+(IF(U28&gt;11,U28,11))+(IF(W28&gt;11,W28,11))+(IF(X28&gt;11,X28,11))+(IF(Y28&gt;11,Y28,11))-66)/6)*2.2)))/100</f>
        <v>1.2255</v>
      </c>
      <c r="AC28" s="222">
        <f>(((+(100)+((L28-330)/2.5)+((O28-405)/8)+((R28-330)/16)+((N28-390)/11)+((P28-390)/12))/100)+(((AI28-1.798)*0.0225)/2)+((((I28*0.16)+(J28*0.5)+(K28*0.34))*0.06)/2))*(1+(AG28*0.089))</f>
        <v>1.513531646831902</v>
      </c>
      <c r="AD28" s="222">
        <f>((+(100)-((R28-330)/1.5)-((Q28-360)/2.75)-((P28-390)/7)-((O28-405)/21)-((N28-390)/30)-(((U28*0.133)+(V28*0.19)+(W28*0.57)+(X28*1.45)+(Y28*2.658)-55)/7.5))/100)+((AI28-1.798)*0.0225)+((((K28*1.567)+(J28*0.275))/1.842)*0.06)</f>
        <v>0.84361448810589712</v>
      </c>
      <c r="AE28" s="222">
        <f>((+(100)-((L28-330)/1.5)-((M28-360)/2.75)-((N28-390)/7)-((O28-405)/21)-((P28-390)/30)-(((S28*2.658)+(T28*1.45)+(U28*0.57)+(V28*0.19)+(W28*0.133)-55)/7.5))/100)+((AI28-1.798)*0.0225)+((((I28*1.567)+(J28*0.275))/1.842)*0.06)</f>
        <v>0.72962951840892765</v>
      </c>
      <c r="AF28" s="221">
        <f>(((Z28+AA28)/2)+AB28+AC28+((AD28+AE28)/2))/4</f>
        <v>1.1331990498789168</v>
      </c>
      <c r="AG28" s="220">
        <f>IF(F28="A",4,IF(OR(F28="AG"),3,IF(F28="AD",2,IF(OR(F28="D",F28="F"),1,IF(F28="M",0,IF(F28="G",-1,IF(F28="L",-2,IF(F28="P",-3,0))))))))</f>
        <v>4</v>
      </c>
      <c r="AH28" s="219">
        <f>IF(H28="-",0,IF(H28="XS",-4,IF(H28="VS",-3,IF(H28="A",0,IF(H28="L",2,IF(H28="VL",3,IF(H28="XL",4,0)))))))</f>
        <v>0</v>
      </c>
      <c r="AI28" s="218">
        <f>IF(G28="",1.8,IF((2*((SQRT(G28/100)-1)+100/100)-4)&gt;0,(2*((2*((SQRT(G28/100)-1)+100/100)-4))),(2*((SQRT(G28/100)-1)+100/100)-4)))</f>
        <v>1.7979589711327115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6">
        <v>60.355191256830601</v>
      </c>
      <c r="BC28" s="216">
        <v>14</v>
      </c>
      <c r="BD28" s="215">
        <v>21</v>
      </c>
      <c r="BE28" s="215">
        <v>22</v>
      </c>
      <c r="BF28" s="215">
        <v>32</v>
      </c>
      <c r="BG28" s="215">
        <v>44</v>
      </c>
      <c r="BH28" s="215">
        <v>55</v>
      </c>
      <c r="BI28" s="215">
        <v>64</v>
      </c>
      <c r="BJ28" s="215">
        <v>70</v>
      </c>
      <c r="BK28" s="215">
        <v>68</v>
      </c>
      <c r="BL28" s="215">
        <v>59</v>
      </c>
      <c r="BM28" s="215">
        <v>48</v>
      </c>
      <c r="BN28" s="215">
        <v>38</v>
      </c>
      <c r="BO28" s="215">
        <v>27</v>
      </c>
      <c r="BP28" s="215">
        <v>2</v>
      </c>
      <c r="BQ28" s="215">
        <v>2</v>
      </c>
      <c r="BR28" s="215">
        <v>2</v>
      </c>
      <c r="BS28" s="215">
        <v>2</v>
      </c>
      <c r="BT28" s="215">
        <v>2</v>
      </c>
      <c r="BU28" s="215">
        <v>2</v>
      </c>
      <c r="BV28" s="215">
        <v>2</v>
      </c>
      <c r="BW28" s="215">
        <v>3</v>
      </c>
      <c r="BX28" s="215">
        <v>2</v>
      </c>
      <c r="BY28" s="215">
        <v>2</v>
      </c>
      <c r="BZ28" s="215">
        <v>2</v>
      </c>
      <c r="CA28" s="214">
        <v>2</v>
      </c>
    </row>
    <row r="29" spans="1:79" s="191" customFormat="1" ht="12">
      <c r="A29" s="183">
        <v>20</v>
      </c>
      <c r="B29" s="203" t="s">
        <v>53</v>
      </c>
      <c r="C29" s="203">
        <v>50000</v>
      </c>
      <c r="D29" s="202" t="s">
        <v>43</v>
      </c>
      <c r="E29" s="201" t="s">
        <v>52</v>
      </c>
      <c r="F29" s="200" t="s">
        <v>15</v>
      </c>
      <c r="G29" s="198">
        <v>600</v>
      </c>
      <c r="H29" s="199" t="s">
        <v>18</v>
      </c>
      <c r="I29" s="198">
        <v>0</v>
      </c>
      <c r="J29" s="198">
        <v>0</v>
      </c>
      <c r="K29" s="197">
        <v>0</v>
      </c>
      <c r="L29" s="196">
        <v>327</v>
      </c>
      <c r="M29" s="194">
        <v>350</v>
      </c>
      <c r="N29" s="194">
        <v>386</v>
      </c>
      <c r="O29" s="194">
        <v>428</v>
      </c>
      <c r="P29" s="194">
        <v>394</v>
      </c>
      <c r="Q29" s="194">
        <v>363</v>
      </c>
      <c r="R29" s="194">
        <v>330</v>
      </c>
      <c r="S29" s="195">
        <v>9</v>
      </c>
      <c r="T29" s="194">
        <v>9</v>
      </c>
      <c r="U29" s="194">
        <v>9</v>
      </c>
      <c r="V29" s="194">
        <v>9</v>
      </c>
      <c r="W29" s="194">
        <v>13</v>
      </c>
      <c r="X29" s="194">
        <v>17</v>
      </c>
      <c r="Y29" s="193">
        <v>17</v>
      </c>
      <c r="Z29" s="170">
        <f>(+(100)-((R29-330)/3)-((Q29-360)/5)-((P29-390)/7)-((O29-405)/10)+AG29-AH29+((K29+AI29-1.798)/2)+((J29+AI29-1.798)/4)+((R29+Q29+P29+O29-1485)/7))/100</f>
        <v>0.99814254942635261</v>
      </c>
      <c r="AA29" s="170">
        <f>(+(100)-((L29-330)/3)-((M29-360)/5)-((N29-390)/7)-((O29-405)/10)+AG29-AH29+((I29+AI29-1.798)/2)+((J29+AI29-1.798)/4)+((L29+M29+N29+O29-1485)/7))/100</f>
        <v>1.0112854065692096</v>
      </c>
      <c r="AB29" s="170">
        <f>(100+(((((N29+P29+O29)-1185)*0.06))+(((L29+R29)-660)*0.325)+((((IF(S29&gt;11,S29,11))+(IF(T29&gt;11,T29,11))+(IF(U29&gt;11,U29,11))+(IF(W29&gt;11,W29,11))+(IF(X29&gt;11,X29,11))+(IF(Y29&gt;11,Y29,11))-66)/6)*2.2)))/100</f>
        <v>1.0553833333333333</v>
      </c>
      <c r="AC29" s="170">
        <f>(((+(100)+((L29-330)/2.5)+((O29-405)/8)+((R29-330)/16)+((N29-390)/11)+((P29-390)/12))/100)+(((AI29-1.798)*0.0225)/2)+((((I29*0.16)+(J29*0.5)+(K29*0.34))*0.06)/2))*(1+(AG29*0.089))</f>
        <v>0.92598276889933562</v>
      </c>
      <c r="AD29" s="170">
        <f>((+(100)-((R29-330)/1.5)-((Q29-360)/2.75)-((P29-390)/7)-((O29-405)/21)-((N29-390)/30)-(((U29*0.133)+(V29*0.19)+(W29*0.57)+(X29*1.45)+(Y29*2.658)-55)/7.5))/100)+((AI29-1.798)*0.0225)+((((K29*1.567)+(J29*0.275))/1.842)*0.06)</f>
        <v>0.94021931927472846</v>
      </c>
      <c r="AE29" s="170">
        <f>((+(100)-((L29-330)/1.5)-((M29-360)/2.75)-((N29-390)/7)-((O29-405)/21)-((P29-390)/30)-(((S29*2.658)+(T29*1.45)+(U29*0.57)+(V29*0.19)+(W29*0.133)-55)/7.5))/100)+((AI29-1.798)*0.0225)+((((I29*1.567)+(J29*0.275))/1.842)*0.06)</f>
        <v>1.0624032846426938</v>
      </c>
      <c r="AF29" s="169">
        <f>(((Z29+AA29)/2)+AB29+AC29+((AD29+AE29)/2))/4</f>
        <v>0.99684784554729033</v>
      </c>
      <c r="AG29" s="39">
        <f>IF(F29="A",4,IF(OR(F29="AG"),3,IF(F29="AD",2,IF(OR(F29="D",F29="F"),1,IF(F29="M",0,IF(F29="G",-1,IF(F29="L",-2,IF(F29="P",-3,0))))))))</f>
        <v>-1</v>
      </c>
      <c r="AH29" s="38">
        <f>IF(H29="-",0,IF(H29="XS",-4,IF(H29="VS",-3,IF(H29="A",0,IF(H29="L",2,IF(H29="VL",3,IF(H29="XL",4,0)))))))</f>
        <v>0</v>
      </c>
      <c r="AI29" s="37">
        <f>IF(G29="",1.8,IF((2*((SQRT(G29/100)-1)+100/100)-4)&gt;0,(2*((2*((SQRT(G29/100)-1)+100/100)-4))),(2*((SQRT(G29/100)-1)+100/100)-4)))</f>
        <v>1.7979589711327115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23" t="e">
        <v>#N/A</v>
      </c>
      <c r="BC29" s="123" t="e">
        <v>#N/A</v>
      </c>
      <c r="BD29" s="94" t="e">
        <v>#N/A</v>
      </c>
      <c r="BE29" s="94" t="e">
        <v>#N/A</v>
      </c>
      <c r="BF29" s="94" t="e">
        <v>#N/A</v>
      </c>
      <c r="BG29" s="94" t="e">
        <v>#N/A</v>
      </c>
      <c r="BH29" s="94" t="e">
        <v>#N/A</v>
      </c>
      <c r="BI29" s="94" t="e">
        <v>#N/A</v>
      </c>
      <c r="BJ29" s="94" t="e">
        <v>#N/A</v>
      </c>
      <c r="BK29" s="94" t="e">
        <v>#N/A</v>
      </c>
      <c r="BL29" s="94" t="e">
        <v>#N/A</v>
      </c>
      <c r="BM29" s="94" t="e">
        <v>#N/A</v>
      </c>
      <c r="BN29" s="94" t="e">
        <v>#N/A</v>
      </c>
      <c r="BO29" s="94" t="e">
        <v>#N/A</v>
      </c>
      <c r="BP29" s="94" t="e">
        <v>#N/A</v>
      </c>
      <c r="BQ29" s="94" t="e">
        <v>#N/A</v>
      </c>
      <c r="BR29" s="94" t="e">
        <v>#N/A</v>
      </c>
      <c r="BS29" s="94" t="e">
        <v>#N/A</v>
      </c>
      <c r="BT29" s="94" t="e">
        <v>#N/A</v>
      </c>
      <c r="BU29" s="94" t="e">
        <v>#N/A</v>
      </c>
      <c r="BV29" s="94" t="e">
        <v>#N/A</v>
      </c>
      <c r="BW29" s="94" t="e">
        <v>#N/A</v>
      </c>
      <c r="BX29" s="94" t="e">
        <v>#N/A</v>
      </c>
      <c r="BY29" s="94" t="e">
        <v>#N/A</v>
      </c>
      <c r="BZ29" s="94" t="e">
        <v>#N/A</v>
      </c>
      <c r="CA29" s="122" t="e">
        <v>#N/A</v>
      </c>
    </row>
    <row r="30" spans="1:79" s="191" customFormat="1" ht="12">
      <c r="A30" s="183">
        <v>21</v>
      </c>
      <c r="B30" s="212" t="s">
        <v>51</v>
      </c>
      <c r="C30" s="212">
        <v>50000</v>
      </c>
      <c r="D30" s="211" t="s">
        <v>47</v>
      </c>
      <c r="E30" s="210" t="s">
        <v>50</v>
      </c>
      <c r="F30" s="207" t="s">
        <v>45</v>
      </c>
      <c r="G30" s="209">
        <v>600</v>
      </c>
      <c r="H30" s="205" t="s">
        <v>18</v>
      </c>
      <c r="I30" s="209">
        <v>0</v>
      </c>
      <c r="J30" s="209">
        <v>0</v>
      </c>
      <c r="K30" s="208">
        <v>0</v>
      </c>
      <c r="L30" s="207">
        <v>333</v>
      </c>
      <c r="M30" s="205">
        <v>362</v>
      </c>
      <c r="N30" s="205">
        <v>387</v>
      </c>
      <c r="O30" s="205">
        <v>405</v>
      </c>
      <c r="P30" s="205">
        <v>387</v>
      </c>
      <c r="Q30" s="205">
        <v>357</v>
      </c>
      <c r="R30" s="205">
        <v>327</v>
      </c>
      <c r="S30" s="206">
        <v>8</v>
      </c>
      <c r="T30" s="205">
        <v>8</v>
      </c>
      <c r="U30" s="205">
        <v>8</v>
      </c>
      <c r="V30" s="205">
        <v>8</v>
      </c>
      <c r="W30" s="205">
        <v>8</v>
      </c>
      <c r="X30" s="205">
        <v>8</v>
      </c>
      <c r="Y30" s="204">
        <v>8</v>
      </c>
      <c r="Z30" s="170">
        <f>(+(100)-((R30-330)/3)-((Q30-360)/5)-((P30-390)/7)-((O30-405)/10)+AG30-AH30+((K30+AI30-1.798)/2)+((J30+AI30-1.798)/4)+((R30+Q30+P30+O30-1485)/7))/100</f>
        <v>1.0074282637120666</v>
      </c>
      <c r="AA30" s="170">
        <f>(+(100)-((L30-330)/3)-((M30-360)/5)-((N30-390)/7)-((O30-405)/10)+AG30-AH30+((I30+AI30-1.798)/2)+((J30+AI30-1.798)/4)+((L30+M30+N30+O30-1485)/7))/100</f>
        <v>0.99314254942635249</v>
      </c>
      <c r="AB30" s="170">
        <f>(100+(((((N30+P30+O30)-1185)*0.06))+(((L30+R30)-660)*0.325)+((((IF(S30&gt;11,S30,11))+(IF(T30&gt;11,T30,11))+(IF(U30&gt;11,U30,11))+(IF(W30&gt;11,W30,11))+(IF(X30&gt;11,X30,11))+(IF(Y30&gt;11,Y30,11))-66)/6)*2.2)))/100</f>
        <v>0.99639999999999995</v>
      </c>
      <c r="AC30" s="170">
        <f>(((+(100)+((L30-330)/2.5)+((O30-405)/8)+((R30-330)/16)+((N30-390)/11)+((P30-390)/12))/100)+(((AI30-1.798)*0.0225)/2)+((((I30*0.16)+(J30*0.5)+(K30*0.34))*0.06)/2))*(1+(AG30*0.089))</f>
        <v>1.0048972656979702</v>
      </c>
      <c r="AD30" s="170">
        <f>((+(100)-((R30-330)/1.5)-((Q30-360)/2.75)-((P30-390)/7)-((O30-405)/21)-((N30-390)/30)-(((U30*0.133)+(V30*0.19)+(W30*0.57)+(X30*1.45)+(Y30*2.658)-55)/7.5))/100)+((AI30-1.798)*0.0225)+((((K30*1.567)+(J30*0.275))/1.842)*0.06)</f>
        <v>1.0561832153786246</v>
      </c>
      <c r="AE30" s="170">
        <f>((+(100)-((L30-330)/1.5)-((M30-360)/2.75)-((N30-390)/7)-((O30-405)/21)-((P30-390)/30)-(((S30*2.658)+(T30*1.45)+(U30*0.57)+(V30*0.19)+(W30*0.133)-55)/7.5))/100)+((AI30-1.798)*0.0225)+((((I30*1.567)+(J30*0.275))/1.842)*0.06)</f>
        <v>0.99800139719680625</v>
      </c>
      <c r="AF30" s="169">
        <f>(((Z30+AA30)/2)+AB30+AC30+((AD30+AE30)/2))/4</f>
        <v>1.0071687446387236</v>
      </c>
      <c r="AG30" s="39">
        <f>IF(F30="A",4,IF(OR(F30="AG"),3,IF(F30="AD",2,IF(OR(F30="D",F30="F"),1,IF(F30="M",0,IF(F30="G",-1,IF(F30="L",-2,IF(F30="P",-3,0))))))))</f>
        <v>0</v>
      </c>
      <c r="AH30" s="38">
        <f>IF(H30="-",0,IF(H30="XS",-4,IF(H30="VS",-3,IF(H30="A",0,IF(H30="L",2,IF(H30="VL",3,IF(H30="XL",4,0)))))))</f>
        <v>0</v>
      </c>
      <c r="AI30" s="37">
        <f>IF(G30="",1.8,IF((2*((SQRT(G30/100)-1)+100/100)-4)&gt;0,(2*((2*((SQRT(G30/100)-1)+100/100)-4))),(2*((SQRT(G30/100)-1)+100/100)-4)))</f>
        <v>1.7979589711327115</v>
      </c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23" t="e">
        <v>#N/A</v>
      </c>
      <c r="BC30" s="123" t="e">
        <v>#N/A</v>
      </c>
      <c r="BD30" s="94" t="e">
        <v>#N/A</v>
      </c>
      <c r="BE30" s="94" t="e">
        <v>#N/A</v>
      </c>
      <c r="BF30" s="94" t="e">
        <v>#N/A</v>
      </c>
      <c r="BG30" s="94" t="e">
        <v>#N/A</v>
      </c>
      <c r="BH30" s="94" t="e">
        <v>#N/A</v>
      </c>
      <c r="BI30" s="94" t="e">
        <v>#N/A</v>
      </c>
      <c r="BJ30" s="94" t="e">
        <v>#N/A</v>
      </c>
      <c r="BK30" s="94" t="e">
        <v>#N/A</v>
      </c>
      <c r="BL30" s="94" t="e">
        <v>#N/A</v>
      </c>
      <c r="BM30" s="94" t="e">
        <v>#N/A</v>
      </c>
      <c r="BN30" s="94" t="e">
        <v>#N/A</v>
      </c>
      <c r="BO30" s="94" t="e">
        <v>#N/A</v>
      </c>
      <c r="BP30" s="94" t="e">
        <v>#N/A</v>
      </c>
      <c r="BQ30" s="94" t="e">
        <v>#N/A</v>
      </c>
      <c r="BR30" s="94" t="e">
        <v>#N/A</v>
      </c>
      <c r="BS30" s="94" t="e">
        <v>#N/A</v>
      </c>
      <c r="BT30" s="94" t="e">
        <v>#N/A</v>
      </c>
      <c r="BU30" s="94" t="e">
        <v>#N/A</v>
      </c>
      <c r="BV30" s="94" t="e">
        <v>#N/A</v>
      </c>
      <c r="BW30" s="94" t="e">
        <v>#N/A</v>
      </c>
      <c r="BX30" s="94" t="e">
        <v>#N/A</v>
      </c>
      <c r="BY30" s="94" t="e">
        <v>#N/A</v>
      </c>
      <c r="BZ30" s="94" t="e">
        <v>#N/A</v>
      </c>
      <c r="CA30" s="122" t="e">
        <v>#N/A</v>
      </c>
    </row>
    <row r="31" spans="1:79" s="191" customFormat="1" ht="12">
      <c r="A31" s="183">
        <v>22</v>
      </c>
      <c r="B31" s="203" t="s">
        <v>49</v>
      </c>
      <c r="C31" s="203">
        <v>50000</v>
      </c>
      <c r="D31" s="202" t="s">
        <v>43</v>
      </c>
      <c r="E31" s="201" t="s">
        <v>49</v>
      </c>
      <c r="F31" s="200" t="s">
        <v>45</v>
      </c>
      <c r="G31" s="198">
        <v>600</v>
      </c>
      <c r="H31" s="199" t="s">
        <v>16</v>
      </c>
      <c r="I31" s="198">
        <v>0</v>
      </c>
      <c r="J31" s="198">
        <v>0</v>
      </c>
      <c r="K31" s="197">
        <v>0</v>
      </c>
      <c r="L31" s="196">
        <v>336</v>
      </c>
      <c r="M31" s="194">
        <v>369</v>
      </c>
      <c r="N31" s="194">
        <v>411</v>
      </c>
      <c r="O31" s="194">
        <v>431</v>
      </c>
      <c r="P31" s="194">
        <v>406</v>
      </c>
      <c r="Q31" s="194">
        <v>370</v>
      </c>
      <c r="R31" s="194">
        <v>332</v>
      </c>
      <c r="S31" s="195">
        <v>9</v>
      </c>
      <c r="T31" s="194">
        <v>9</v>
      </c>
      <c r="U31" s="194">
        <v>9</v>
      </c>
      <c r="V31" s="194">
        <v>9</v>
      </c>
      <c r="W31" s="194">
        <v>9</v>
      </c>
      <c r="X31" s="194">
        <v>9</v>
      </c>
      <c r="Y31" s="193">
        <v>9</v>
      </c>
      <c r="Z31" s="170">
        <f>(+(100)-((R31-330)/3)-((Q31-360)/5)-((P31-390)/7)-((O31-405)/10)+AG31-AH31+((K31+AI31-1.798)/2)+((J31+AI31-1.798)/4)+((R31+Q31+P31+O31-1485)/7))/100</f>
        <v>1.0316187399025427</v>
      </c>
      <c r="AA31" s="170">
        <f>(+(100)-((L31-330)/3)-((M31-360)/5)-((N31-390)/7)-((O31-405)/10)+AG31-AH31+((I31+AI31-1.798)/2)+((J31+AI31-1.798)/4)+((L31+M31+N31+O31-1485)/7))/100</f>
        <v>1.024571120854924</v>
      </c>
      <c r="AB31" s="170">
        <f>(100+(((((N31+P31+O31)-1185)*0.06))+(((L31+R31)-660)*0.325)+((((IF(S31&gt;11,S31,11))+(IF(T31&gt;11,T31,11))+(IF(U31&gt;11,U31,11))+(IF(W31&gt;11,W31,11))+(IF(X31&gt;11,X31,11))+(IF(Y31&gt;11,Y31,11))-66)/6)*2.2)))/100</f>
        <v>1.0637999999999999</v>
      </c>
      <c r="AC31" s="170">
        <f>(((+(100)+((L31-330)/2.5)+((O31-405)/8)+((R31-330)/16)+((N31-390)/11)+((P31-390)/12))/100)+(((AI31-1.798)*0.0225)/2)+((((I31*0.16)+(J31*0.5)+(K31*0.34))*0.06)/2))*(1+(AG31*0.089))</f>
        <v>1.0901737808494854</v>
      </c>
      <c r="AD31" s="170">
        <f>((+(100)-((R31-330)/1.5)-((Q31-360)/2.75)-((P31-390)/7)-((O31-405)/21)-((N31-390)/30)-(((U31*0.133)+(V31*0.19)+(W31*0.57)+(X31*1.45)+(Y31*2.658)-55)/7.5))/100)+((AI31-1.798)*0.0225)+((((K31*1.567)+(J31*0.275))/1.842)*0.06)</f>
        <v>0.92138534524875437</v>
      </c>
      <c r="AE31" s="170">
        <f>((+(100)-((L31-330)/1.5)-((M31-360)/2.75)-((N31-390)/7)-((O31-405)/21)-((P31-390)/30)-(((S31*2.658)+(T31*1.45)+(U31*0.57)+(V31*0.19)+(W31*0.133)-55)/7.5))/100)+((AI31-1.798)*0.0225)+((((I31*1.567)+(J31*0.275))/1.842)*0.06)</f>
        <v>0.892878851742261</v>
      </c>
      <c r="AF31" s="169">
        <f>(((Z31+AA31)/2)+AB31+AC31+((AD31+AE31)/2))/4</f>
        <v>1.0223002024309316</v>
      </c>
      <c r="AG31" s="39">
        <f>IF(F31="A",4,IF(OR(F31="AG"),3,IF(F31="AD",2,IF(OR(F31="D",F31="F"),1,IF(F31="M",0,IF(F31="G",-1,IF(F31="L",-2,IF(F31="P",-3,0))))))))</f>
        <v>0</v>
      </c>
      <c r="AH31" s="38">
        <f>IF(H31="-",0,IF(H31="XS",-4,IF(H31="VS",-3,IF(H31="A",0,IF(H31="L",2,IF(H31="VL",3,IF(H31="XL",4,0)))))))</f>
        <v>-3</v>
      </c>
      <c r="AI31" s="37">
        <f>IF(G31="",1.8,IF((2*((SQRT(G31/100)-1)+100/100)-4)&gt;0,(2*((2*((SQRT(G31/100)-1)+100/100)-4))),(2*((SQRT(G31/100)-1)+100/100)-4)))</f>
        <v>1.7979589711327115</v>
      </c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23">
        <v>64.519125683060111</v>
      </c>
      <c r="BC31" s="123">
        <v>10</v>
      </c>
      <c r="BD31" s="94">
        <v>22</v>
      </c>
      <c r="BE31" s="94">
        <v>27</v>
      </c>
      <c r="BF31" s="94">
        <v>37</v>
      </c>
      <c r="BG31" s="94">
        <v>48</v>
      </c>
      <c r="BH31" s="94">
        <v>59</v>
      </c>
      <c r="BI31" s="94">
        <v>68</v>
      </c>
      <c r="BJ31" s="94">
        <v>73</v>
      </c>
      <c r="BK31" s="94">
        <v>72</v>
      </c>
      <c r="BL31" s="94">
        <v>64</v>
      </c>
      <c r="BM31" s="94">
        <v>52</v>
      </c>
      <c r="BN31" s="94">
        <v>39</v>
      </c>
      <c r="BO31" s="94">
        <v>27</v>
      </c>
      <c r="BP31" s="94">
        <v>3</v>
      </c>
      <c r="BQ31" s="94">
        <v>3</v>
      </c>
      <c r="BR31" s="94">
        <v>4</v>
      </c>
      <c r="BS31" s="94">
        <v>4</v>
      </c>
      <c r="BT31" s="94">
        <v>3</v>
      </c>
      <c r="BU31" s="94">
        <v>3</v>
      </c>
      <c r="BV31" s="94">
        <v>3</v>
      </c>
      <c r="BW31" s="94">
        <v>3</v>
      </c>
      <c r="BX31" s="94">
        <v>3</v>
      </c>
      <c r="BY31" s="94">
        <v>3</v>
      </c>
      <c r="BZ31" s="94">
        <v>4</v>
      </c>
      <c r="CA31" s="122">
        <v>3</v>
      </c>
    </row>
    <row r="32" spans="1:79">
      <c r="A32" s="183">
        <v>23</v>
      </c>
      <c r="B32" s="190" t="s">
        <v>48</v>
      </c>
      <c r="C32" s="190">
        <v>50000</v>
      </c>
      <c r="D32" s="189" t="s">
        <v>47</v>
      </c>
      <c r="E32" s="188" t="s">
        <v>46</v>
      </c>
      <c r="F32" s="187" t="s">
        <v>45</v>
      </c>
      <c r="G32" s="185">
        <v>600</v>
      </c>
      <c r="H32" s="186" t="s">
        <v>18</v>
      </c>
      <c r="I32" s="185">
        <v>0</v>
      </c>
      <c r="J32" s="185">
        <v>0</v>
      </c>
      <c r="K32" s="184">
        <v>0</v>
      </c>
      <c r="L32" s="148">
        <v>335</v>
      </c>
      <c r="M32" s="146">
        <v>335</v>
      </c>
      <c r="N32" s="146">
        <v>380</v>
      </c>
      <c r="O32" s="146">
        <v>430</v>
      </c>
      <c r="P32" s="146">
        <v>380</v>
      </c>
      <c r="Q32" s="146">
        <v>335</v>
      </c>
      <c r="R32" s="146">
        <v>335</v>
      </c>
      <c r="S32" s="147">
        <v>15</v>
      </c>
      <c r="T32" s="146">
        <v>15</v>
      </c>
      <c r="U32" s="146">
        <v>7</v>
      </c>
      <c r="V32" s="146">
        <v>7</v>
      </c>
      <c r="W32" s="146">
        <v>7</v>
      </c>
      <c r="X32" s="146">
        <v>15</v>
      </c>
      <c r="Y32" s="145">
        <v>15</v>
      </c>
      <c r="Z32" s="170">
        <f>(+(100)-((R32-330)/3)-((Q32-360)/5)-((P32-390)/7)-((O32-405)/10)+AG32-AH32+((K32+AI32-1.798)/2)+((J32+AI32-1.798)/4)+((R32+Q32+P32+O32-1485)/7))/100</f>
        <v>1.0154758827596857</v>
      </c>
      <c r="AA32" s="170">
        <f>(+(100)-((L32-330)/3)-((M32-360)/5)-((N32-390)/7)-((O32-405)/10)+AG32-AH32+((I32+AI32-1.798)/2)+((J32+AI32-1.798)/4)+((L32+M32+N32+O32-1485)/7))/100</f>
        <v>1.0154758827596857</v>
      </c>
      <c r="AB32" s="170">
        <f>(100+(((((N32+P32+O32)-1185)*0.06))+(((L32+R32)-660)*0.325)+((((IF(S32&gt;11,S32,11))+(IF(T32&gt;11,T32,11))+(IF(U32&gt;11,U32,11))+(IF(W32&gt;11,W32,11))+(IF(X32&gt;11,X32,11))+(IF(Y32&gt;11,Y32,11))-66)/6)*2.2)))/100</f>
        <v>1.0941666666666667</v>
      </c>
      <c r="AC32" s="170">
        <f>(((+(100)+((L32-330)/2.5)+((O32-405)/8)+((R32-330)/16)+((N32-390)/11)+((P32-390)/12))/100)+(((AI32-1.798)*0.0225)/2)+((((I32*0.16)+(J32*0.5)+(K32*0.34))*0.06)/2))*(1+(AG32*0.089))</f>
        <v>1.0369502960010006</v>
      </c>
      <c r="AD32" s="170">
        <f>((+(100)-((R32-330)/1.5)-((Q32-360)/2.75)-((P32-390)/7)-((O32-405)/21)-((N32-390)/30)-(((U32*0.133)+(V32*0.19)+(W32*0.57)+(X32*1.45)+(Y32*2.658)-55)/7.5))/100)+((AI32-1.798)*0.0225)+((((K32*1.567)+(J32*0.275))/1.842)*0.06)</f>
        <v>1.0461277868071961</v>
      </c>
      <c r="AE32" s="170">
        <f>((+(100)-((L32-330)/1.5)-((M32-360)/2.75)-((N32-390)/7)-((O32-405)/21)-((P32-390)/30)-(((S32*2.658)+(T32*1.45)+(U32*0.57)+(V32*0.19)+(W32*0.133)-55)/7.5))/100)+((AI32-1.798)*0.0225)+((((I32*1.567)+(J32*0.275))/1.842)*0.06)</f>
        <v>1.0461277868071961</v>
      </c>
      <c r="AF32" s="169">
        <f>(((Z32+AA32)/2)+AB32+AC32+((AD32+AE32)/2))/4</f>
        <v>1.0481801580586372</v>
      </c>
      <c r="AG32" s="39">
        <f>IF(F32="A",4,IF(OR(F32="AG"),3,IF(F32="AD",2,IF(OR(F32="D",F32="F"),1,IF(F32="M",0,IF(F32="G",-1,IF(F32="L",-2,IF(F32="P",-3,0))))))))</f>
        <v>0</v>
      </c>
      <c r="AH32" s="38">
        <f>IF(H32="-",0,IF(H32="XS",-4,IF(H32="VS",-3,IF(H32="A",0,IF(H32="L",2,IF(H32="VL",3,IF(H32="XL",4,0)))))))</f>
        <v>0</v>
      </c>
      <c r="AI32" s="37">
        <f>IF(G32="",1.8,IF((2*((SQRT(G32/100)-1)+100/100)-4)&gt;0,(2*((2*((SQRT(G32/100)-1)+100/100)-4))),(2*((SQRT(G32/100)-1)+100/100)-4)))</f>
        <v>1.7979589711327115</v>
      </c>
      <c r="BB32" s="123" t="e">
        <v>#N/A</v>
      </c>
      <c r="BC32" s="123" t="e">
        <v>#N/A</v>
      </c>
      <c r="BD32" s="94" t="e">
        <v>#N/A</v>
      </c>
      <c r="BE32" s="94" t="e">
        <v>#N/A</v>
      </c>
      <c r="BF32" s="94" t="e">
        <v>#N/A</v>
      </c>
      <c r="BG32" s="94" t="e">
        <v>#N/A</v>
      </c>
      <c r="BH32" s="94" t="e">
        <v>#N/A</v>
      </c>
      <c r="BI32" s="94" t="e">
        <v>#N/A</v>
      </c>
      <c r="BJ32" s="94" t="e">
        <v>#N/A</v>
      </c>
      <c r="BK32" s="94" t="e">
        <v>#N/A</v>
      </c>
      <c r="BL32" s="94" t="e">
        <v>#N/A</v>
      </c>
      <c r="BM32" s="94" t="e">
        <v>#N/A</v>
      </c>
      <c r="BN32" s="94" t="e">
        <v>#N/A</v>
      </c>
      <c r="BO32" s="94" t="e">
        <v>#N/A</v>
      </c>
      <c r="BP32" s="94" t="e">
        <v>#N/A</v>
      </c>
      <c r="BQ32" s="94" t="e">
        <v>#N/A</v>
      </c>
      <c r="BR32" s="94" t="e">
        <v>#N/A</v>
      </c>
      <c r="BS32" s="94" t="e">
        <v>#N/A</v>
      </c>
      <c r="BT32" s="94" t="e">
        <v>#N/A</v>
      </c>
      <c r="BU32" s="94" t="e">
        <v>#N/A</v>
      </c>
      <c r="BV32" s="94" t="e">
        <v>#N/A</v>
      </c>
      <c r="BW32" s="94" t="e">
        <v>#N/A</v>
      </c>
      <c r="BX32" s="94" t="e">
        <v>#N/A</v>
      </c>
      <c r="BY32" s="94" t="e">
        <v>#N/A</v>
      </c>
      <c r="BZ32" s="94" t="e">
        <v>#N/A</v>
      </c>
      <c r="CA32" s="122" t="e">
        <v>#N/A</v>
      </c>
    </row>
    <row r="33" spans="1:79" ht="13.5" thickBot="1">
      <c r="A33" s="183">
        <v>24</v>
      </c>
      <c r="B33" s="182" t="s">
        <v>44</v>
      </c>
      <c r="C33" s="181">
        <v>53000</v>
      </c>
      <c r="D33" s="180" t="s">
        <v>43</v>
      </c>
      <c r="E33" s="179" t="s">
        <v>42</v>
      </c>
      <c r="F33" s="178" t="s">
        <v>41</v>
      </c>
      <c r="G33" s="176">
        <v>600</v>
      </c>
      <c r="H33" s="177" t="s">
        <v>16</v>
      </c>
      <c r="I33" s="176">
        <v>0</v>
      </c>
      <c r="J33" s="176">
        <v>0</v>
      </c>
      <c r="K33" s="175">
        <v>0</v>
      </c>
      <c r="L33" s="174">
        <v>300</v>
      </c>
      <c r="M33" s="172">
        <v>333</v>
      </c>
      <c r="N33" s="172">
        <v>380</v>
      </c>
      <c r="O33" s="172">
        <v>410</v>
      </c>
      <c r="P33" s="172">
        <v>390</v>
      </c>
      <c r="Q33" s="172">
        <v>370</v>
      </c>
      <c r="R33" s="172">
        <v>329</v>
      </c>
      <c r="S33" s="173">
        <v>42</v>
      </c>
      <c r="T33" s="172">
        <v>35</v>
      </c>
      <c r="U33" s="172">
        <v>20</v>
      </c>
      <c r="V33" s="172">
        <v>10</v>
      </c>
      <c r="W33" s="172">
        <v>10</v>
      </c>
      <c r="X33" s="172">
        <v>20</v>
      </c>
      <c r="Y33" s="171">
        <v>20</v>
      </c>
      <c r="Z33" s="170">
        <f>(+(100)-((R33-330)/3)-((Q33-360)/5)-((P33-390)/7)-((O33-405)/10)+AG33-AH33+((K33+AI33-1.798)/2)+((J33+AI33-1.798)/4)+((R33+Q33+P33+O33-1485)/7))/100</f>
        <v>1.0683330256168286</v>
      </c>
      <c r="AA33" s="170">
        <f>(+(100)-((L33-330)/3)-((M33-360)/5)-((N33-390)/7)-((O33-405)/10)+AG33-AH33+((I33+AI33-1.798)/2)+((J33+AI33-1.798)/4)+((L33+M33+N33+O33-1485)/7))/100</f>
        <v>1.1447139779977811</v>
      </c>
      <c r="AB33" s="170">
        <f>(100+(((((N33+P33+O33)-1185)*0.06))+(((L33+R33)-660)*0.325)+((((IF(S33&gt;11,S33,11))+(IF(T33&gt;11,T33,11))+(IF(U33&gt;11,U33,11))+(IF(W33&gt;11,W33,11))+(IF(X33&gt;11,X33,11))+(IF(Y33&gt;11,Y33,11))-66)/6)*2.2)))/100</f>
        <v>1.1969166666666666</v>
      </c>
      <c r="AC33" s="170">
        <f>(((+(100)+((L33-330)/2.5)+((O33-405)/8)+((R33-330)/16)+((N33-390)/11)+((P33-390)/12))/100)+(((AI33-1.798)*0.0225)/2)+((((I33*0.16)+(J33*0.5)+(K33*0.34))*0.06)/2))*(1+(AG33*0.089))</f>
        <v>1.1885796013773569</v>
      </c>
      <c r="AD33" s="170">
        <f>((+(100)-((R33-330)/1.5)-((Q33-360)/2.75)-((P33-390)/7)-((O33-405)/21)-((N33-390)/30)-(((U33*0.133)+(V33*0.19)+(W33*0.57)+(X33*1.45)+(Y33*2.658)-55)/7.5))/100)+((AI33-1.798)*0.0225)+((((K33*1.567)+(J33*0.275))/1.842)*0.06)</f>
        <v>0.92136115477256386</v>
      </c>
      <c r="AE33" s="170">
        <f>((+(100)-((L33-330)/1.5)-((M33-360)/2.75)-((N33-390)/7)-((O33-405)/21)-((P33-390)/30)-(((S33*2.658)+(T33*1.45)+(U33*0.57)+(V33*0.19)+(W33*0.133)-55)/7.5))/100)+((AI33-1.798)*0.0225)+((((I33*1.567)+(J33*0.275))/1.842)*0.06)</f>
        <v>1.1473976569370659</v>
      </c>
      <c r="AF33" s="169">
        <f>(((Z33+AA33)/2)+AB33+AC33+((AD33+AE33)/2))/4</f>
        <v>1.1315997939265359</v>
      </c>
      <c r="AG33" s="39">
        <f>IF(F33="A",4,IF(OR(F33="AG"),3,IF(F33="AD",2,IF(OR(F33="D",F33="F"),1,IF(F33="M",0,IF(F33="G",-1,IF(F33="L",-2,IF(F33="P",-3,0))))))))</f>
        <v>4</v>
      </c>
      <c r="AH33" s="38">
        <f>IF(H33="-",0,IF(H33="XS",-4,IF(H33="VS",-3,IF(H33="A",0,IF(H33="L",2,IF(H33="VL",3,IF(H33="XL",4,0)))))))</f>
        <v>-3</v>
      </c>
      <c r="AI33" s="37">
        <f>IF(G33="",1.8,IF((2*((SQRT(G33/100)-1)+100/100)-4)&gt;0,(2*((2*((SQRT(G33/100)-1)+100/100)-4))),(2*((SQRT(G33/100)-1)+100/100)-4)))</f>
        <v>1.7979589711327115</v>
      </c>
      <c r="BB33" s="123" t="e">
        <v>#N/A</v>
      </c>
      <c r="BC33" s="123" t="e">
        <v>#N/A</v>
      </c>
      <c r="BD33" s="94" t="e">
        <v>#N/A</v>
      </c>
      <c r="BE33" s="94" t="e">
        <v>#N/A</v>
      </c>
      <c r="BF33" s="94" t="e">
        <v>#N/A</v>
      </c>
      <c r="BG33" s="94" t="e">
        <v>#N/A</v>
      </c>
      <c r="BH33" s="94" t="e">
        <v>#N/A</v>
      </c>
      <c r="BI33" s="94" t="e">
        <v>#N/A</v>
      </c>
      <c r="BJ33" s="94" t="e">
        <v>#N/A</v>
      </c>
      <c r="BK33" s="94" t="e">
        <v>#N/A</v>
      </c>
      <c r="BL33" s="94" t="e">
        <v>#N/A</v>
      </c>
      <c r="BM33" s="94" t="e">
        <v>#N/A</v>
      </c>
      <c r="BN33" s="94" t="e">
        <v>#N/A</v>
      </c>
      <c r="BO33" s="94" t="e">
        <v>#N/A</v>
      </c>
      <c r="BP33" s="94" t="e">
        <v>#N/A</v>
      </c>
      <c r="BQ33" s="94" t="e">
        <v>#N/A</v>
      </c>
      <c r="BR33" s="94" t="e">
        <v>#N/A</v>
      </c>
      <c r="BS33" s="94" t="e">
        <v>#N/A</v>
      </c>
      <c r="BT33" s="94" t="e">
        <v>#N/A</v>
      </c>
      <c r="BU33" s="94" t="e">
        <v>#N/A</v>
      </c>
      <c r="BV33" s="94" t="e">
        <v>#N/A</v>
      </c>
      <c r="BW33" s="94" t="e">
        <v>#N/A</v>
      </c>
      <c r="BX33" s="94" t="e">
        <v>#N/A</v>
      </c>
      <c r="BY33" s="94" t="e">
        <v>#N/A</v>
      </c>
      <c r="BZ33" s="94" t="e">
        <v>#N/A</v>
      </c>
      <c r="CA33" s="122" t="e">
        <v>#N/A</v>
      </c>
    </row>
    <row r="34" spans="1:79" ht="13.5" hidden="1" thickBot="1">
      <c r="A34" s="62">
        <v>25</v>
      </c>
      <c r="B34" s="167"/>
      <c r="C34" s="167"/>
      <c r="D34" s="166"/>
      <c r="E34" s="165"/>
      <c r="F34" s="161"/>
      <c r="G34" s="160"/>
      <c r="H34" s="160"/>
      <c r="I34" s="160"/>
      <c r="J34" s="160"/>
      <c r="K34" s="159"/>
      <c r="L34" s="148"/>
      <c r="M34" s="146"/>
      <c r="N34" s="146"/>
      <c r="O34" s="146"/>
      <c r="P34" s="146"/>
      <c r="Q34" s="146"/>
      <c r="R34" s="146"/>
      <c r="S34" s="147"/>
      <c r="T34" s="146"/>
      <c r="U34" s="146"/>
      <c r="V34" s="146"/>
      <c r="W34" s="146"/>
      <c r="X34" s="146"/>
      <c r="Y34" s="145"/>
      <c r="Z34" s="41">
        <f>(+(100)-((R34-330)/3)-((Q34-360)/5)-((P34-390)/7)-((O34-405)/10)+AG34-AH34+((K34+AI34-1.798)/2)+((J34+AI34-1.798)/4)+((R34+Q34+P34+O34-1485)/7))/100</f>
        <v>1.6607292857142855</v>
      </c>
      <c r="AA34" s="41">
        <f>(+(100)-((L34-330)/3)-((M34-360)/5)-((N34-390)/7)-((O34-405)/10)+AG34-AH34+((I34+AI34-1.798)/2)+((J34+AI34-1.798)/4)+((L34+M34+N34+O34-1485)/7))/100</f>
        <v>1.6607292857142855</v>
      </c>
      <c r="AB34" s="41">
        <f>(100+(((((N34+P34+O34)-1185)*0.06))+(((L34+R34)-660)*0.325)+((((IF(S34&gt;11,S34,11))+(IF(T34&gt;11,T34,11))+(IF(U34&gt;11,U34,11))+(IF(W34&gt;11,W34,11))+(IF(X34&gt;11,X34,11))+(IF(Y34&gt;11,Y34,11))-66)/6)*2.2)))/100</f>
        <v>-1.8560000000000003</v>
      </c>
      <c r="AC34" s="41">
        <f>(((+(100)+((L34-330)/2.5)+((O34-405)/8)+((R34-330)/16)+((N34-390)/11)+((P34-390)/12))/100)+(((AI34-1.798)*0.0225)/2)+((((I34*0.16)+(J34*0.5)+(K34*0.34))*0.06)/2))*(1+(AG34*0.089))</f>
        <v>-1.7120229545454544</v>
      </c>
      <c r="AD34" s="41">
        <f>((+(100)-((R34-330)/1.5)-((Q34-360)/2.75)-((P34-390)/7)-((O34-405)/21)-((N34-390)/30)-(((U34*0.133)+(V34*0.19)+(W34*0.57)+(X34*1.45)+(Y34*2.658)-55)/7.5))/100)+((AI34-1.798)*0.0225)+((((K34*1.567)+(J34*0.275))/1.842)*0.06)</f>
        <v>5.4624692424242429</v>
      </c>
      <c r="AE34" s="41">
        <f>((+(100)-((L34-330)/1.5)-((M34-360)/2.75)-((N34-390)/7)-((O34-405)/21)-((P34-390)/30)-(((S34*2.658)+(T34*1.45)+(U34*0.57)+(V34*0.19)+(W34*0.133)-55)/7.5))/100)+((AI34-1.798)*0.0225)+((((I34*1.567)+(J34*0.275))/1.842)*0.06)</f>
        <v>5.4624692424242429</v>
      </c>
      <c r="AF34" s="40">
        <f>(((Z34+AA34)/2)+AB34+AC34+((AD34+AE34)/2))/4</f>
        <v>0.88879389339826842</v>
      </c>
      <c r="AG34" s="39">
        <f>IF(F34="A",4,IF(OR(F34="AG"),3,IF(F34="AD",2,IF(OR(F34="D",F34="F"),1,IF(F34="M",0,IF(F34="G",-1,IF(F34="L",-2,IF(F34="P",-3,0))))))))</f>
        <v>0</v>
      </c>
      <c r="AH34" s="38">
        <f>IF(H34="-",0,IF(H34="XS",-4,IF(H34="VS",-3,IF(H34="A",0,IF(H34="L",2,IF(H34="VL",3,IF(H34="XL",4,0)))))))</f>
        <v>0</v>
      </c>
      <c r="AI34" s="37">
        <f>IF(G34="",1.8,IF((2*((SQRT(G34/100)-1)+100/100)-4)&gt;0,(2*((2*((SQRT(G34/100)-1)+100/100)-4))),(2*((SQRT(G34/100)-1)+100/100)-4)))</f>
        <v>1.8</v>
      </c>
      <c r="AK34" s="168"/>
      <c r="AL34" s="168"/>
      <c r="AM34" s="168"/>
      <c r="AN34" s="168"/>
      <c r="AO34" s="168"/>
      <c r="AP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23" t="e">
        <v>#N/A</v>
      </c>
      <c r="BC34" s="123" t="e">
        <v>#N/A</v>
      </c>
      <c r="BD34" s="94" t="e">
        <v>#N/A</v>
      </c>
      <c r="BE34" s="94" t="e">
        <v>#N/A</v>
      </c>
      <c r="BF34" s="94" t="e">
        <v>#N/A</v>
      </c>
      <c r="BG34" s="94" t="e">
        <v>#N/A</v>
      </c>
      <c r="BH34" s="94" t="e">
        <v>#N/A</v>
      </c>
      <c r="BI34" s="94" t="e">
        <v>#N/A</v>
      </c>
      <c r="BJ34" s="94" t="e">
        <v>#N/A</v>
      </c>
      <c r="BK34" s="94" t="e">
        <v>#N/A</v>
      </c>
      <c r="BL34" s="94" t="e">
        <v>#N/A</v>
      </c>
      <c r="BM34" s="94" t="e">
        <v>#N/A</v>
      </c>
      <c r="BN34" s="94" t="e">
        <v>#N/A</v>
      </c>
      <c r="BO34" s="94" t="e">
        <v>#N/A</v>
      </c>
      <c r="BP34" s="94" t="e">
        <v>#N/A</v>
      </c>
      <c r="BQ34" s="94" t="e">
        <v>#N/A</v>
      </c>
      <c r="BR34" s="94" t="e">
        <v>#N/A</v>
      </c>
      <c r="BS34" s="94" t="e">
        <v>#N/A</v>
      </c>
      <c r="BT34" s="94" t="e">
        <v>#N/A</v>
      </c>
      <c r="BU34" s="94" t="e">
        <v>#N/A</v>
      </c>
      <c r="BV34" s="94" t="e">
        <v>#N/A</v>
      </c>
      <c r="BW34" s="94" t="e">
        <v>#N/A</v>
      </c>
      <c r="BX34" s="94" t="e">
        <v>#N/A</v>
      </c>
      <c r="BY34" s="94" t="e">
        <v>#N/A</v>
      </c>
      <c r="BZ34" s="94" t="e">
        <v>#N/A</v>
      </c>
      <c r="CA34" s="122" t="e">
        <v>#N/A</v>
      </c>
    </row>
    <row r="35" spans="1:79" ht="13.5" hidden="1" thickBot="1">
      <c r="A35" s="62">
        <v>26</v>
      </c>
      <c r="B35" s="167"/>
      <c r="C35" s="167"/>
      <c r="D35" s="166"/>
      <c r="E35" s="165"/>
      <c r="F35" s="161"/>
      <c r="G35" s="160"/>
      <c r="H35" s="160"/>
      <c r="I35" s="160"/>
      <c r="J35" s="160"/>
      <c r="K35" s="159"/>
      <c r="L35" s="158"/>
      <c r="M35" s="156"/>
      <c r="N35" s="156"/>
      <c r="O35" s="156"/>
      <c r="P35" s="156"/>
      <c r="Q35" s="156"/>
      <c r="R35" s="156"/>
      <c r="S35" s="157"/>
      <c r="T35" s="156"/>
      <c r="U35" s="156"/>
      <c r="V35" s="156"/>
      <c r="W35" s="156"/>
      <c r="X35" s="156"/>
      <c r="Y35" s="155"/>
      <c r="Z35" s="41">
        <f>(+(100)-((R35-330)/3)-((Q35-360)/5)-((P35-390)/7)-((O35-405)/10)+AG35-AH35+((K35+AI35-1.798)/2)+((J35+AI35-1.798)/4)+((R35+Q35+P35+O35-1485)/7))/100</f>
        <v>1.6607292857142855</v>
      </c>
      <c r="AA35" s="41">
        <f>(+(100)-((L35-330)/3)-((M35-360)/5)-((N35-390)/7)-((O35-405)/10)+AG35-AH35+((I35+AI35-1.798)/2)+((J35+AI35-1.798)/4)+((L35+M35+N35+O35-1485)/7))/100</f>
        <v>1.6607292857142855</v>
      </c>
      <c r="AB35" s="41">
        <f>(100+(((((N35+P35+O35)-1185)*0.06))+(((L35+R35)-660)*0.325)+((((IF(S35&gt;11,S35,11))+(IF(T35&gt;11,T35,11))+(IF(U35&gt;11,U35,11))+(IF(W35&gt;11,W35,11))+(IF(X35&gt;11,X35,11))+(IF(Y35&gt;11,Y35,11))-66)/6)*2.2)))/100</f>
        <v>-1.8560000000000003</v>
      </c>
      <c r="AC35" s="41">
        <f>(((+(100)+((L35-330)/2.5)+((O35-405)/8)+((R35-330)/16)+((N35-390)/11)+((P35-390)/12))/100)+(((AI35-1.798)*0.0225)/2)+((((I35*0.16)+(J35*0.5)+(K35*0.34))*0.06)/2))*(1+(AG35*0.089))</f>
        <v>-1.7120229545454544</v>
      </c>
      <c r="AD35" s="41">
        <f>((+(100)-((R35-330)/1.5)-((Q35-360)/2.75)-((P35-390)/7)-((O35-405)/21)-((N35-390)/30)-(((U35*0.133)+(V35*0.19)+(W35*0.57)+(X35*1.45)+(Y35*2.658)-55)/7.5))/100)+((AI35-1.798)*0.0225)+((((K35*1.567)+(J35*0.275))/1.842)*0.06)</f>
        <v>5.4624692424242429</v>
      </c>
      <c r="AE35" s="41">
        <f>((+(100)-((L35-330)/1.5)-((M35-360)/2.75)-((N35-390)/7)-((O35-405)/21)-((P35-390)/30)-(((S35*2.658)+(T35*1.45)+(U35*0.57)+(V35*0.19)+(W35*0.133)-55)/7.5))/100)+((AI35-1.798)*0.0225)+((((I35*1.567)+(J35*0.275))/1.842)*0.06)</f>
        <v>5.4624692424242429</v>
      </c>
      <c r="AF35" s="40">
        <f>(((Z35+AA35)/2)+AB35+AC35+((AD35+AE35)/2))/4</f>
        <v>0.88879389339826842</v>
      </c>
      <c r="AG35" s="39">
        <f>IF(F35="A",4,IF(OR(F35="AG"),3,IF(F35="AD",2,IF(OR(F35="D",F35="F"),1,IF(F35="M",0,IF(F35="G",-1,IF(F35="L",-2,IF(F35="P",-3,0))))))))</f>
        <v>0</v>
      </c>
      <c r="AH35" s="38">
        <f>IF(H35="-",0,IF(H35="XS",-4,IF(H35="VS",-3,IF(H35="A",0,IF(H35="L",2,IF(H35="VL",3,IF(H35="XL",4,0)))))))</f>
        <v>0</v>
      </c>
      <c r="AI35" s="37">
        <f>IF(G35="",1.8,IF((2*((SQRT(G35/100)-1)+100/100)-4)&gt;0,(2*((2*((SQRT(G35/100)-1)+100/100)-4))),(2*((SQRT(G35/100)-1)+100/100)-4)))</f>
        <v>1.8</v>
      </c>
      <c r="BB35" s="123" t="e">
        <v>#N/A</v>
      </c>
      <c r="BC35" s="123" t="e">
        <v>#N/A</v>
      </c>
      <c r="BD35" s="94" t="e">
        <v>#N/A</v>
      </c>
      <c r="BE35" s="94" t="e">
        <v>#N/A</v>
      </c>
      <c r="BF35" s="94" t="e">
        <v>#N/A</v>
      </c>
      <c r="BG35" s="94" t="e">
        <v>#N/A</v>
      </c>
      <c r="BH35" s="94" t="e">
        <v>#N/A</v>
      </c>
      <c r="BI35" s="94" t="e">
        <v>#N/A</v>
      </c>
      <c r="BJ35" s="94" t="e">
        <v>#N/A</v>
      </c>
      <c r="BK35" s="94" t="e">
        <v>#N/A</v>
      </c>
      <c r="BL35" s="94" t="e">
        <v>#N/A</v>
      </c>
      <c r="BM35" s="94" t="e">
        <v>#N/A</v>
      </c>
      <c r="BN35" s="94" t="e">
        <v>#N/A</v>
      </c>
      <c r="BO35" s="94" t="e">
        <v>#N/A</v>
      </c>
      <c r="BP35" s="94" t="e">
        <v>#N/A</v>
      </c>
      <c r="BQ35" s="94" t="e">
        <v>#N/A</v>
      </c>
      <c r="BR35" s="94" t="e">
        <v>#N/A</v>
      </c>
      <c r="BS35" s="94" t="e">
        <v>#N/A</v>
      </c>
      <c r="BT35" s="94" t="e">
        <v>#N/A</v>
      </c>
      <c r="BU35" s="94" t="e">
        <v>#N/A</v>
      </c>
      <c r="BV35" s="94" t="e">
        <v>#N/A</v>
      </c>
      <c r="BW35" s="94" t="e">
        <v>#N/A</v>
      </c>
      <c r="BX35" s="94" t="e">
        <v>#N/A</v>
      </c>
      <c r="BY35" s="94" t="e">
        <v>#N/A</v>
      </c>
      <c r="BZ35" s="94" t="e">
        <v>#N/A</v>
      </c>
      <c r="CA35" s="122" t="e">
        <v>#N/A</v>
      </c>
    </row>
    <row r="36" spans="1:79" ht="13.5" hidden="1" thickBot="1">
      <c r="A36" s="62">
        <v>27</v>
      </c>
      <c r="B36" s="164"/>
      <c r="C36" s="164"/>
      <c r="D36" s="163"/>
      <c r="E36" s="162"/>
      <c r="F36" s="161"/>
      <c r="G36" s="160"/>
      <c r="H36" s="160"/>
      <c r="I36" s="160"/>
      <c r="J36" s="160"/>
      <c r="K36" s="159"/>
      <c r="L36" s="158"/>
      <c r="M36" s="156"/>
      <c r="N36" s="156"/>
      <c r="O36" s="156"/>
      <c r="P36" s="156"/>
      <c r="Q36" s="156"/>
      <c r="R36" s="156"/>
      <c r="S36" s="157"/>
      <c r="T36" s="156"/>
      <c r="U36" s="156"/>
      <c r="V36" s="156"/>
      <c r="W36" s="156"/>
      <c r="X36" s="156"/>
      <c r="Y36" s="155"/>
      <c r="Z36" s="41">
        <f>(+(100)-((R36-330)/3)-((Q36-360)/5)-((P36-390)/7)-((O36-405)/10)+AG36-AH36+((K36+AI36-1.798)/2)+((J36+AI36-1.798)/4)+((R36+Q36+P36+O36-1485)/7))/100</f>
        <v>1.6607292857142855</v>
      </c>
      <c r="AA36" s="41">
        <f>(+(100)-((L36-330)/3)-((M36-360)/5)-((N36-390)/7)-((O36-405)/10)+AG36-AH36+((I36+AI36-1.798)/2)+((J36+AI36-1.798)/4)+((L36+M36+N36+O36-1485)/7))/100</f>
        <v>1.6607292857142855</v>
      </c>
      <c r="AB36" s="41">
        <f>(100+(((((N36+P36+O36)-1185)*0.06))+(((L36+R36)-660)*0.325)+((((IF(S36&gt;11,S36,11))+(IF(T36&gt;11,T36,11))+(IF(U36&gt;11,U36,11))+(IF(W36&gt;11,W36,11))+(IF(X36&gt;11,X36,11))+(IF(Y36&gt;11,Y36,11))-66)/6)*2.2)))/100</f>
        <v>-1.8560000000000003</v>
      </c>
      <c r="AC36" s="41">
        <f>(((+(100)+((L36-330)/2.5)+((O36-405)/8)+((R36-330)/16)+((N36-390)/11)+((P36-390)/12))/100)+(((AI36-1.798)*0.0225)/2)+((((I36*0.16)+(J36*0.5)+(K36*0.34))*0.06)/2))*(1+(AG36*0.089))</f>
        <v>-1.7120229545454544</v>
      </c>
      <c r="AD36" s="41">
        <f>((+(100)-((R36-330)/1.5)-((Q36-360)/2.75)-((P36-390)/7)-((O36-405)/21)-((N36-390)/30)-(((U36*0.133)+(V36*0.19)+(W36*0.57)+(X36*1.45)+(Y36*2.658)-55)/7.5))/100)+((AI36-1.798)*0.0225)+((((K36*1.567)+(J36*0.275))/1.842)*0.06)</f>
        <v>5.4624692424242429</v>
      </c>
      <c r="AE36" s="41">
        <f>((+(100)-((L36-330)/1.5)-((M36-360)/2.75)-((N36-390)/7)-((O36-405)/21)-((P36-390)/30)-(((S36*2.658)+(T36*1.45)+(U36*0.57)+(V36*0.19)+(W36*0.133)-55)/7.5))/100)+((AI36-1.798)*0.0225)+((((I36*1.567)+(J36*0.275))/1.842)*0.06)</f>
        <v>5.4624692424242429</v>
      </c>
      <c r="AF36" s="40">
        <f>(((Z36+AA36)/2)+AB36+AC36+((AD36+AE36)/2))/4</f>
        <v>0.88879389339826842</v>
      </c>
      <c r="AG36" s="39">
        <f>IF(F36="A",4,IF(OR(F36="AG"),3,IF(F36="AD",2,IF(OR(F36="D",F36="F"),1,IF(F36="M",0,IF(F36="G",-1,IF(F36="L",-2,IF(F36="P",-3,0))))))))</f>
        <v>0</v>
      </c>
      <c r="AH36" s="38">
        <f>IF(H36="-",0,IF(H36="XS",-4,IF(H36="VS",-3,IF(H36="A",0,IF(H36="L",2,IF(H36="VL",3,IF(H36="XL",4,0)))))))</f>
        <v>0</v>
      </c>
      <c r="AI36" s="37">
        <f>IF(G36="",1.8,IF((2*((SQRT(G36/100)-1)+100/100)-4)&gt;0,(2*((2*((SQRT(G36/100)-1)+100/100)-4))),(2*((SQRT(G36/100)-1)+100/100)-4)))</f>
        <v>1.8</v>
      </c>
      <c r="BB36" s="123" t="e">
        <v>#N/A</v>
      </c>
      <c r="BC36" s="123" t="e">
        <v>#N/A</v>
      </c>
      <c r="BD36" s="94" t="e">
        <v>#N/A</v>
      </c>
      <c r="BE36" s="94" t="e">
        <v>#N/A</v>
      </c>
      <c r="BF36" s="94" t="e">
        <v>#N/A</v>
      </c>
      <c r="BG36" s="94" t="e">
        <v>#N/A</v>
      </c>
      <c r="BH36" s="94" t="e">
        <v>#N/A</v>
      </c>
      <c r="BI36" s="94" t="e">
        <v>#N/A</v>
      </c>
      <c r="BJ36" s="94" t="e">
        <v>#N/A</v>
      </c>
      <c r="BK36" s="94" t="e">
        <v>#N/A</v>
      </c>
      <c r="BL36" s="94" t="e">
        <v>#N/A</v>
      </c>
      <c r="BM36" s="94" t="e">
        <v>#N/A</v>
      </c>
      <c r="BN36" s="94" t="e">
        <v>#N/A</v>
      </c>
      <c r="BO36" s="94" t="e">
        <v>#N/A</v>
      </c>
      <c r="BP36" s="94" t="e">
        <v>#N/A</v>
      </c>
      <c r="BQ36" s="94" t="e">
        <v>#N/A</v>
      </c>
      <c r="BR36" s="94" t="e">
        <v>#N/A</v>
      </c>
      <c r="BS36" s="94" t="e">
        <v>#N/A</v>
      </c>
      <c r="BT36" s="94" t="e">
        <v>#N/A</v>
      </c>
      <c r="BU36" s="94" t="e">
        <v>#N/A</v>
      </c>
      <c r="BV36" s="94" t="e">
        <v>#N/A</v>
      </c>
      <c r="BW36" s="94" t="e">
        <v>#N/A</v>
      </c>
      <c r="BX36" s="94" t="e">
        <v>#N/A</v>
      </c>
      <c r="BY36" s="94" t="e">
        <v>#N/A</v>
      </c>
      <c r="BZ36" s="94" t="e">
        <v>#N/A</v>
      </c>
      <c r="CA36" s="122" t="e">
        <v>#N/A</v>
      </c>
    </row>
    <row r="37" spans="1:79" ht="13.5" hidden="1" thickBot="1">
      <c r="A37" s="62">
        <v>28</v>
      </c>
      <c r="B37" s="154"/>
      <c r="C37" s="154"/>
      <c r="D37" s="153"/>
      <c r="E37" s="152"/>
      <c r="F37" s="151"/>
      <c r="G37" s="150"/>
      <c r="H37" s="150"/>
      <c r="I37" s="150"/>
      <c r="J37" s="150"/>
      <c r="K37" s="149"/>
      <c r="L37" s="148"/>
      <c r="M37" s="146"/>
      <c r="N37" s="146"/>
      <c r="O37" s="146"/>
      <c r="P37" s="146"/>
      <c r="Q37" s="146"/>
      <c r="R37" s="146"/>
      <c r="S37" s="147"/>
      <c r="T37" s="146"/>
      <c r="U37" s="146"/>
      <c r="V37" s="146"/>
      <c r="W37" s="146"/>
      <c r="X37" s="146"/>
      <c r="Y37" s="145"/>
      <c r="Z37" s="41">
        <f>(+(100)-((R37-330)/3)-((Q37-360)/5)-((P37-390)/7)-((O37-405)/10)+AG37-AH37+((K37+AI37-1.798)/2)+((J37+AI37-1.798)/4)+((R37+Q37+P37+O37-1485)/7))/100</f>
        <v>1.6607292857142855</v>
      </c>
      <c r="AA37" s="41">
        <f>(+(100)-((L37-330)/3)-((M37-360)/5)-((N37-390)/7)-((O37-405)/10)+AG37-AH37+((I37+AI37-1.798)/2)+((J37+AI37-1.798)/4)+((L37+M37+N37+O37-1485)/7))/100</f>
        <v>1.6607292857142855</v>
      </c>
      <c r="AB37" s="41">
        <f>(100+(((((N37+P37+O37)-1185)*0.06))+(((L37+R37)-660)*0.325)+((((IF(S37&gt;11,S37,11))+(IF(T37&gt;11,T37,11))+(IF(U37&gt;11,U37,11))+(IF(W37&gt;11,W37,11))+(IF(X37&gt;11,X37,11))+(IF(Y37&gt;11,Y37,11))-66)/6)*2.2)))/100</f>
        <v>-1.8560000000000003</v>
      </c>
      <c r="AC37" s="41">
        <f>(((+(100)+((L37-330)/2.5)+((O37-405)/8)+((R37-330)/16)+((N37-390)/11)+((P37-390)/12))/100)+(((AI37-1.798)*0.0225)/2)+((((I37*0.16)+(J37*0.5)+(K37*0.34))*0.06)/2))*(1+(AG37*0.089))</f>
        <v>-1.7120229545454544</v>
      </c>
      <c r="AD37" s="41">
        <f>((+(100)-((R37-330)/1.5)-((Q37-360)/2.75)-((P37-390)/7)-((O37-405)/21)-((N37-390)/30)-(((U37*0.133)+(V37*0.19)+(W37*0.57)+(X37*1.45)+(Y37*2.658)-55)/7.5))/100)+((AI37-1.798)*0.0225)+((((K37*1.567)+(J37*0.275))/1.842)*0.06)</f>
        <v>5.4624692424242429</v>
      </c>
      <c r="AE37" s="41">
        <f>((+(100)-((L37-330)/1.5)-((M37-360)/2.75)-((N37-390)/7)-((O37-405)/21)-((P37-390)/30)-(((S37*2.658)+(T37*1.45)+(U37*0.57)+(V37*0.19)+(W37*0.133)-55)/7.5))/100)+((AI37-1.798)*0.0225)+((((I37*1.567)+(J37*0.275))/1.842)*0.06)</f>
        <v>5.4624692424242429</v>
      </c>
      <c r="AF37" s="40">
        <f>(((Z37+AA37)/2)+AB37+AC37+((AD37+AE37)/2))/4</f>
        <v>0.88879389339826842</v>
      </c>
      <c r="AG37" s="39">
        <f>IF(F37="A",4,IF(OR(F37="AG"),3,IF(F37="AD",2,IF(OR(F37="D",F37="F"),1,IF(F37="M",0,IF(F37="G",-1,IF(F37="L",-2,IF(F37="P",-3,0))))))))</f>
        <v>0</v>
      </c>
      <c r="AH37" s="38">
        <f>IF(H37="-",0,IF(H37="XS",-4,IF(H37="VS",-3,IF(H37="A",0,IF(H37="L",2,IF(H37="VL",3,IF(H37="XL",4,0)))))))</f>
        <v>0</v>
      </c>
      <c r="AI37" s="37">
        <f>IF(G37="",1.8,IF((2*((SQRT(G37/100)-1)+100/100)-4)&gt;0,(2*((2*((SQRT(G37/100)-1)+100/100)-4))),(2*((SQRT(G37/100)-1)+100/100)-4)))</f>
        <v>1.8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23" t="e">
        <v>#N/A</v>
      </c>
      <c r="BC37" s="123" t="e">
        <v>#N/A</v>
      </c>
      <c r="BD37" s="94" t="e">
        <v>#N/A</v>
      </c>
      <c r="BE37" s="94" t="e">
        <v>#N/A</v>
      </c>
      <c r="BF37" s="94" t="e">
        <v>#N/A</v>
      </c>
      <c r="BG37" s="94" t="e">
        <v>#N/A</v>
      </c>
      <c r="BH37" s="94" t="e">
        <v>#N/A</v>
      </c>
      <c r="BI37" s="94" t="e">
        <v>#N/A</v>
      </c>
      <c r="BJ37" s="94" t="e">
        <v>#N/A</v>
      </c>
      <c r="BK37" s="94" t="e">
        <v>#N/A</v>
      </c>
      <c r="BL37" s="94" t="e">
        <v>#N/A</v>
      </c>
      <c r="BM37" s="94" t="e">
        <v>#N/A</v>
      </c>
      <c r="BN37" s="94" t="e">
        <v>#N/A</v>
      </c>
      <c r="BO37" s="94" t="e">
        <v>#N/A</v>
      </c>
      <c r="BP37" s="94" t="e">
        <v>#N/A</v>
      </c>
      <c r="BQ37" s="94" t="e">
        <v>#N/A</v>
      </c>
      <c r="BR37" s="94" t="e">
        <v>#N/A</v>
      </c>
      <c r="BS37" s="94" t="e">
        <v>#N/A</v>
      </c>
      <c r="BT37" s="94" t="e">
        <v>#N/A</v>
      </c>
      <c r="BU37" s="94" t="e">
        <v>#N/A</v>
      </c>
      <c r="BV37" s="94" t="e">
        <v>#N/A</v>
      </c>
      <c r="BW37" s="94" t="e">
        <v>#N/A</v>
      </c>
      <c r="BX37" s="94" t="e">
        <v>#N/A</v>
      </c>
      <c r="BY37" s="94" t="e">
        <v>#N/A</v>
      </c>
      <c r="BZ37" s="94" t="e">
        <v>#N/A</v>
      </c>
      <c r="CA37" s="122" t="e">
        <v>#N/A</v>
      </c>
    </row>
    <row r="38" spans="1:79" ht="13.5" hidden="1" thickBot="1">
      <c r="A38" s="62">
        <v>29</v>
      </c>
      <c r="B38" s="144"/>
      <c r="C38" s="144"/>
      <c r="D38" s="143"/>
      <c r="E38" s="142"/>
      <c r="F38" s="141"/>
      <c r="G38" s="140"/>
      <c r="H38" s="140"/>
      <c r="I38" s="140"/>
      <c r="J38" s="140"/>
      <c r="K38" s="139"/>
      <c r="L38" s="138"/>
      <c r="M38" s="136"/>
      <c r="N38" s="136"/>
      <c r="O38" s="136"/>
      <c r="P38" s="136"/>
      <c r="Q38" s="136"/>
      <c r="R38" s="136"/>
      <c r="S38" s="137"/>
      <c r="T38" s="136"/>
      <c r="U38" s="136"/>
      <c r="V38" s="136"/>
      <c r="W38" s="136"/>
      <c r="X38" s="136"/>
      <c r="Y38" s="135"/>
      <c r="Z38" s="41">
        <f>(+(100)-((R38-330)/3)-((Q38-360)/5)-((P38-390)/7)-((O38-405)/10)+AG38-AH38+((K38+AI38-1.798)/2)+((J38+AI38-1.798)/4)+((R38+Q38+P38+O38-1485)/7))/100</f>
        <v>1.6607292857142855</v>
      </c>
      <c r="AA38" s="41">
        <f>(+(100)-((L38-330)/3)-((M38-360)/5)-((N38-390)/7)-((O38-405)/10)+AG38-AH38+((I38+AI38-1.798)/2)+((J38+AI38-1.798)/4)+((L38+M38+N38+O38-1485)/7))/100</f>
        <v>1.6607292857142855</v>
      </c>
      <c r="AB38" s="41">
        <f>(100+(((((N38+P38+O38)-1185)*0.06))+(((L38+R38)-660)*0.325)+((((IF(S38&gt;11,S38,11))+(IF(T38&gt;11,T38,11))+(IF(U38&gt;11,U38,11))+(IF(W38&gt;11,W38,11))+(IF(X38&gt;11,X38,11))+(IF(Y38&gt;11,Y38,11))-66)/6)*2.2)))/100</f>
        <v>-1.8560000000000003</v>
      </c>
      <c r="AC38" s="41">
        <f>(((+(100)+((L38-330)/2.5)+((O38-405)/8)+((R38-330)/16)+((N38-390)/11)+((P38-390)/12))/100)+(((AI38-1.798)*0.0225)/2)+((((I38*0.16)+(J38*0.5)+(K38*0.34))*0.06)/2))*(1+(AG38*0.089))</f>
        <v>-1.7120229545454544</v>
      </c>
      <c r="AD38" s="41">
        <f>((+(100)-((R38-330)/1.5)-((Q38-360)/2.75)-((P38-390)/7)-((O38-405)/21)-((N38-390)/30)-(((U38*0.133)+(V38*0.19)+(W38*0.57)+(X38*1.45)+(Y38*2.658)-55)/7.5))/100)+((AI38-1.798)*0.0225)+((((K38*1.567)+(J38*0.275))/1.842)*0.06)</f>
        <v>5.4624692424242429</v>
      </c>
      <c r="AE38" s="41">
        <f>((+(100)-((L38-330)/1.5)-((M38-360)/2.75)-((N38-390)/7)-((O38-405)/21)-((P38-390)/30)-(((S38*2.658)+(T38*1.45)+(U38*0.57)+(V38*0.19)+(W38*0.133)-55)/7.5))/100)+((AI38-1.798)*0.0225)+((((I38*1.567)+(J38*0.275))/1.842)*0.06)</f>
        <v>5.4624692424242429</v>
      </c>
      <c r="AF38" s="40">
        <f>(((Z38+AA38)/2)+AB38+AC38+((AD38+AE38)/2))/4</f>
        <v>0.88879389339826842</v>
      </c>
      <c r="AG38" s="39">
        <f>IF(F38="A",4,IF(OR(F38="AG"),3,IF(F38="AD",2,IF(OR(F38="D",F38="F"),1,IF(F38="M",0,IF(F38="G",-1,IF(F38="L",-2,IF(F38="P",-3,0))))))))</f>
        <v>0</v>
      </c>
      <c r="AH38" s="38">
        <f>IF(H38="-",0,IF(H38="XS",-4,IF(H38="VS",-3,IF(H38="A",0,IF(H38="L",2,IF(H38="VL",3,IF(H38="XL",4,0)))))))</f>
        <v>0</v>
      </c>
      <c r="AI38" s="37">
        <f>IF(G38="",1.8,IF((2*((SQRT(G38/100)-1)+100/100)-4)&gt;0,(2*((2*((SQRT(G38/100)-1)+100/100)-4))),(2*((SQRT(G38/100)-1)+100/100)-4)))</f>
        <v>1.8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23" t="e">
        <v>#N/A</v>
      </c>
      <c r="BC38" s="123" t="e">
        <v>#N/A</v>
      </c>
      <c r="BD38" s="94" t="e">
        <v>#N/A</v>
      </c>
      <c r="BE38" s="94" t="e">
        <v>#N/A</v>
      </c>
      <c r="BF38" s="94" t="e">
        <v>#N/A</v>
      </c>
      <c r="BG38" s="94" t="e">
        <v>#N/A</v>
      </c>
      <c r="BH38" s="94" t="e">
        <v>#N/A</v>
      </c>
      <c r="BI38" s="94" t="e">
        <v>#N/A</v>
      </c>
      <c r="BJ38" s="94" t="e">
        <v>#N/A</v>
      </c>
      <c r="BK38" s="94" t="e">
        <v>#N/A</v>
      </c>
      <c r="BL38" s="94" t="e">
        <v>#N/A</v>
      </c>
      <c r="BM38" s="94" t="e">
        <v>#N/A</v>
      </c>
      <c r="BN38" s="94" t="e">
        <v>#N/A</v>
      </c>
      <c r="BO38" s="94" t="e">
        <v>#N/A</v>
      </c>
      <c r="BP38" s="94" t="e">
        <v>#N/A</v>
      </c>
      <c r="BQ38" s="94" t="e">
        <v>#N/A</v>
      </c>
      <c r="BR38" s="94" t="e">
        <v>#N/A</v>
      </c>
      <c r="BS38" s="94" t="e">
        <v>#N/A</v>
      </c>
      <c r="BT38" s="94" t="e">
        <v>#N/A</v>
      </c>
      <c r="BU38" s="94" t="e">
        <v>#N/A</v>
      </c>
      <c r="BV38" s="94" t="e">
        <v>#N/A</v>
      </c>
      <c r="BW38" s="94" t="e">
        <v>#N/A</v>
      </c>
      <c r="BX38" s="94" t="e">
        <v>#N/A</v>
      </c>
      <c r="BY38" s="94" t="e">
        <v>#N/A</v>
      </c>
      <c r="BZ38" s="94" t="e">
        <v>#N/A</v>
      </c>
      <c r="CA38" s="122" t="e">
        <v>#N/A</v>
      </c>
    </row>
    <row r="39" spans="1:79" ht="13.5" hidden="1" thickBot="1">
      <c r="A39" s="52">
        <v>30</v>
      </c>
      <c r="B39" s="134"/>
      <c r="C39" s="134"/>
      <c r="D39" s="133"/>
      <c r="E39" s="132"/>
      <c r="F39" s="131"/>
      <c r="G39" s="130"/>
      <c r="H39" s="130"/>
      <c r="I39" s="130"/>
      <c r="J39" s="130"/>
      <c r="K39" s="129"/>
      <c r="L39" s="128"/>
      <c r="M39" s="126"/>
      <c r="N39" s="126"/>
      <c r="O39" s="126"/>
      <c r="P39" s="126"/>
      <c r="Q39" s="126"/>
      <c r="R39" s="126"/>
      <c r="S39" s="127"/>
      <c r="T39" s="126"/>
      <c r="U39" s="126"/>
      <c r="V39" s="126"/>
      <c r="W39" s="126"/>
      <c r="X39" s="126"/>
      <c r="Y39" s="125"/>
      <c r="Z39" s="41">
        <f>(+(100)-((R39-330)/3)-((Q39-360)/5)-((P39-390)/7)-((O39-405)/10)+AG39-AH39+((K39+AI39-1.798)/2)+((J39+AI39-1.798)/4)+((R39+Q39+P39+O39-1485)/7))/100</f>
        <v>1.6607292857142855</v>
      </c>
      <c r="AA39" s="41">
        <f>(+(100)-((L39-330)/3)-((M39-360)/5)-((N39-390)/7)-((O39-405)/10)+AG39-AH39+((I39+AI39-1.798)/2)+((J39+AI39-1.798)/4)+((L39+M39+N39+O39-1485)/7))/100</f>
        <v>1.6607292857142855</v>
      </c>
      <c r="AB39" s="41">
        <f>(100+(((((N39+P39+O39)-1185)*0.06))+(((L39+R39)-660)*0.325)+((((IF(S39&gt;11,S39,11))+(IF(T39&gt;11,T39,11))+(IF(U39&gt;11,U39,11))+(IF(W39&gt;11,W39,11))+(IF(X39&gt;11,X39,11))+(IF(Y39&gt;11,Y39,11))-66)/6)*2.2)))/100</f>
        <v>-1.8560000000000003</v>
      </c>
      <c r="AC39" s="41">
        <f>(((+(100)+((L39-330)/2.5)+((O39-405)/8)+((R39-330)/16)+((N39-390)/11)+((P39-390)/12))/100)+(((AI39-1.798)*0.0225)/2)+((((I39*0.16)+(J39*0.5)+(K39*0.34))*0.06)/2))*(1+(AG39*0.089))</f>
        <v>-1.7120229545454544</v>
      </c>
      <c r="AD39" s="41">
        <f>((+(100)-((R39-330)/1.5)-((Q39-360)/2.75)-((P39-390)/7)-((O39-405)/21)-((N39-390)/30)-(((U39*0.133)+(V39*0.19)+(W39*0.57)+(X39*1.45)+(Y39*2.658)-55)/7.5))/100)+((AI39-1.798)*0.0225)+((((K39*1.567)+(J39*0.275))/1.842)*0.06)</f>
        <v>5.4624692424242429</v>
      </c>
      <c r="AE39" s="41">
        <f>((+(100)-((L39-330)/1.5)-((M39-360)/2.75)-((N39-390)/7)-((O39-405)/21)-((P39-390)/30)-(((S39*2.658)+(T39*1.45)+(U39*0.57)+(V39*0.19)+(W39*0.133)-55)/7.5))/100)+((AI39-1.798)*0.0225)+((((I39*1.567)+(J39*0.275))/1.842)*0.06)</f>
        <v>5.4624692424242429</v>
      </c>
      <c r="AF39" s="40">
        <f>(((Z39+AA39)/2)+AB39+AC39+((AD39+AE39)/2))/4</f>
        <v>0.88879389339826842</v>
      </c>
      <c r="AG39" s="39">
        <f>IF(F39="A",4,IF(OR(F39="AG"),3,IF(F39="AD",2,IF(OR(F39="D",F39="F"),1,IF(F39="M",0,IF(F39="G",-1,IF(F39="L",-2,IF(F39="P",-3,0))))))))</f>
        <v>0</v>
      </c>
      <c r="AH39" s="38">
        <f>IF(H39="-",0,IF(H39="XS",-4,IF(H39="VS",-3,IF(H39="A",0,IF(H39="L",2,IF(H39="VL",3,IF(H39="XL",4,0)))))))</f>
        <v>0</v>
      </c>
      <c r="AI39" s="124">
        <f>IF(G39="",1.8,IF((2*((SQRT(G39/100)-1)+100/100)-4)&gt;0,(2*((2*((SQRT(G39/100)-1)+100/100)-4))),(2*((SQRT(G39/100)-1)+100/100)-4)))</f>
        <v>1.8</v>
      </c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23" t="e">
        <v>#N/A</v>
      </c>
      <c r="BC39" s="123" t="e">
        <v>#N/A</v>
      </c>
      <c r="BD39" s="94" t="e">
        <v>#N/A</v>
      </c>
      <c r="BE39" s="94" t="e">
        <v>#N/A</v>
      </c>
      <c r="BF39" s="94" t="e">
        <v>#N/A</v>
      </c>
      <c r="BG39" s="94" t="e">
        <v>#N/A</v>
      </c>
      <c r="BH39" s="94" t="e">
        <v>#N/A</v>
      </c>
      <c r="BI39" s="94" t="e">
        <v>#N/A</v>
      </c>
      <c r="BJ39" s="94" t="e">
        <v>#N/A</v>
      </c>
      <c r="BK39" s="94" t="e">
        <v>#N/A</v>
      </c>
      <c r="BL39" s="94" t="e">
        <v>#N/A</v>
      </c>
      <c r="BM39" s="94" t="e">
        <v>#N/A</v>
      </c>
      <c r="BN39" s="94" t="e">
        <v>#N/A</v>
      </c>
      <c r="BO39" s="94" t="e">
        <v>#N/A</v>
      </c>
      <c r="BP39" s="94" t="e">
        <v>#N/A</v>
      </c>
      <c r="BQ39" s="94" t="e">
        <v>#N/A</v>
      </c>
      <c r="BR39" s="94" t="e">
        <v>#N/A</v>
      </c>
      <c r="BS39" s="94" t="e">
        <v>#N/A</v>
      </c>
      <c r="BT39" s="94" t="e">
        <v>#N/A</v>
      </c>
      <c r="BU39" s="94" t="e">
        <v>#N/A</v>
      </c>
      <c r="BV39" s="94" t="e">
        <v>#N/A</v>
      </c>
      <c r="BW39" s="94" t="e">
        <v>#N/A</v>
      </c>
      <c r="BX39" s="94" t="e">
        <v>#N/A</v>
      </c>
      <c r="BY39" s="94" t="e">
        <v>#N/A</v>
      </c>
      <c r="BZ39" s="94" t="e">
        <v>#N/A</v>
      </c>
      <c r="CA39" s="122" t="e">
        <v>#N/A</v>
      </c>
    </row>
    <row r="40" spans="1:79" ht="13.5" thickBot="1">
      <c r="E40" s="121" t="s">
        <v>40</v>
      </c>
      <c r="F40" s="121"/>
      <c r="G40" s="121"/>
      <c r="H40" s="121"/>
      <c r="I40" s="121"/>
      <c r="J40" s="121"/>
      <c r="K40" s="120"/>
      <c r="L40" s="119">
        <f>AVERAGE(L10:L33)</f>
        <v>333.29166666666669</v>
      </c>
      <c r="M40" s="117">
        <f>AVERAGE(M10:M33)</f>
        <v>360.08333333333331</v>
      </c>
      <c r="N40" s="117">
        <f>AVERAGE(N10:N33)</f>
        <v>385.875</v>
      </c>
      <c r="O40" s="117">
        <f>AVERAGE(O10:O33)</f>
        <v>413.33333333333331</v>
      </c>
      <c r="P40" s="117">
        <f>AVERAGE(P10:P33)</f>
        <v>384.66666666666669</v>
      </c>
      <c r="Q40" s="117">
        <f>AVERAGE(Q10:Q33)</f>
        <v>357.45833333333331</v>
      </c>
      <c r="R40" s="118">
        <f>AVERAGE(R10:R33)</f>
        <v>328.16666666666669</v>
      </c>
      <c r="S40" s="117">
        <f>AVERAGE(S10:S33)</f>
        <v>14</v>
      </c>
      <c r="T40" s="117">
        <f>AVERAGE(T10:T33)</f>
        <v>13.791666666666666</v>
      </c>
      <c r="U40" s="117">
        <f>AVERAGE(U10:U33)</f>
        <v>12.666666666666666</v>
      </c>
      <c r="V40" s="117">
        <f>AVERAGE(V10:V33)</f>
        <v>12.083333333333334</v>
      </c>
      <c r="W40" s="117">
        <f>AVERAGE(W10:W33)</f>
        <v>10.25</v>
      </c>
      <c r="X40" s="117">
        <f>AVERAGE(X10:X33)</f>
        <v>11</v>
      </c>
      <c r="Y40" s="116">
        <f>AVERAGE(Y10:Y33)</f>
        <v>11</v>
      </c>
      <c r="Z40" s="115">
        <f>(+(100)-((R40-330)/3)-((Q40-360)/5)-((P40-390)/7)-((O40-405)/10)+AG40-AH40+((K40+AI40-1.798)/2)+((J40+AI40-1.798)/4)+((R40+Q40+P40+O40-1485)/7))/100</f>
        <v>1.0085308730158731</v>
      </c>
      <c r="AA40" s="115">
        <f>(+(100)-((L40-330)/3)-((M40-360)/5)-((N40-390)/7)-((O40-405)/10)+AG40-AH40+((I40+AI40-1.798)/2)+((J40+AI40-1.798)/4)+((L40+M40+N40+O40-1485)/7))/100</f>
        <v>0.99726896825396816</v>
      </c>
      <c r="AB40" s="115">
        <f>(100+(((((N40+P40+O40)-1185)*0.06))+(((L40+R40)-660)*0.325)+((((IF(S40&gt;11,S40,11))+(IF(T40&gt;11,T40,11))+(IF(U40&gt;11,U40,11))+(IF(W40&gt;11,W40,11))+(IF(X40&gt;11,X40,11))+(IF(Y40&gt;11,Y40,11))-66)/6)*2.2)))/100</f>
        <v>1.0314118055555557</v>
      </c>
      <c r="AC40" s="115">
        <f>(((+(100)+((L40-330)/2.5)+((O40-405)/8)+((R40-330)/16)+((N40-390)/11)+((P40-390)/12))/100)+(((AI40-1.798)*0.0225)/2)+((((I40*0.16)+(J40*0.5)+(K40*0.34))*0.06)/2))*(1+(AG40*0.089))</f>
        <v>1.0142655555555558</v>
      </c>
      <c r="AD40" s="115">
        <f>((+(100)-((R40-330)/1.5)-((Q40-360)/2.75)-((P40-390)/7)-((O40-405)/21)-((N40-390)/30)-(((U40*0.133)+(V40*0.19)+(W40*0.57)+(X40*1.45)+(Y40*2.658)-55)/7.5))/100)+((AI40-1.798)*0.0225)+((((K40*1.567)+(J40*0.275))/1.842)*0.06)</f>
        <v>1.0265207734487736</v>
      </c>
      <c r="AE40" s="115">
        <f>((+(100)-((L40-330)/1.5)-((M40-360)/2.75)-((N40-390)/7)-((O40-405)/21)-((P40-390)/30)-(((S40*2.658)+(T40*1.45)+(U40*0.57)+(V40*0.19)+(W40*0.133)-55)/7.5))/100)+((AI40-1.798)*0.0225)+((((I40*1.567)+(J40*0.275))/1.842)*0.06)</f>
        <v>0.96404790620490621</v>
      </c>
      <c r="AF40" s="114">
        <f>(((Z40+AA40)/2)+AB40+AC40+((AD40+AE40)/2))/4</f>
        <v>1.010965405393218</v>
      </c>
      <c r="AG40" s="113">
        <f>IF(F40="A",4,IF(OR(F40="AG"),3,IF(F40="AD",2,IF(OR(F40="D",F40="F"),1,IF(F40="M",0,IF(F40="G",-1,IF(F40="L",-2,IF(F40="P",-3,0))))))))</f>
        <v>0</v>
      </c>
      <c r="AH40" s="112">
        <f>IF(H40="-",0,IF(H40="XS",4,IF(H40="VS",3,IF(H40="A",0,IF(H40="L",-2,IF(H40="VL",-3,IF(H40="XL",-4,0)))))))</f>
        <v>0</v>
      </c>
      <c r="AI40" s="111">
        <f>IF(G40="",1.8,IF((2*((SQRT(G40/100)-1)+100/100)-4)&gt;0,(2*((2*((SQRT(G40/100)-1)+100/100)-4))),(2*((SQRT(G40/100)-1)+100/100)-4)))</f>
        <v>1.8</v>
      </c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110" t="e">
        <v>#N/A</v>
      </c>
      <c r="BC40" s="110" t="e">
        <v>#N/A</v>
      </c>
      <c r="BD40" s="109" t="e">
        <v>#N/A</v>
      </c>
      <c r="BE40" s="109" t="e">
        <v>#N/A</v>
      </c>
      <c r="BF40" s="109" t="e">
        <v>#N/A</v>
      </c>
      <c r="BG40" s="109" t="e">
        <v>#N/A</v>
      </c>
      <c r="BH40" s="109" t="e">
        <v>#N/A</v>
      </c>
      <c r="BI40" s="109" t="e">
        <v>#N/A</v>
      </c>
      <c r="BJ40" s="109" t="e">
        <v>#N/A</v>
      </c>
      <c r="BK40" s="109" t="e">
        <v>#N/A</v>
      </c>
      <c r="BL40" s="109" t="e">
        <v>#N/A</v>
      </c>
      <c r="BM40" s="109" t="e">
        <v>#N/A</v>
      </c>
      <c r="BN40" s="109" t="e">
        <v>#N/A</v>
      </c>
      <c r="BO40" s="109" t="e">
        <v>#N/A</v>
      </c>
      <c r="BP40" s="109" t="e">
        <v>#N/A</v>
      </c>
      <c r="BQ40" s="109" t="e">
        <v>#N/A</v>
      </c>
      <c r="BR40" s="109" t="e">
        <v>#N/A</v>
      </c>
      <c r="BS40" s="109" t="e">
        <v>#N/A</v>
      </c>
      <c r="BT40" s="109" t="e">
        <v>#N/A</v>
      </c>
      <c r="BU40" s="109" t="e">
        <v>#N/A</v>
      </c>
      <c r="BV40" s="109" t="e">
        <v>#N/A</v>
      </c>
      <c r="BW40" s="109" t="e">
        <v>#N/A</v>
      </c>
      <c r="BX40" s="109" t="e">
        <v>#N/A</v>
      </c>
      <c r="BY40" s="109" t="e">
        <v>#N/A</v>
      </c>
      <c r="BZ40" s="109" t="e">
        <v>#N/A</v>
      </c>
      <c r="CA40" s="108" t="e">
        <v>#N/A</v>
      </c>
    </row>
    <row r="41" spans="1:79">
      <c r="E41" s="103" t="s">
        <v>39</v>
      </c>
      <c r="F41" s="103"/>
      <c r="G41" s="103"/>
      <c r="H41" s="103"/>
      <c r="I41" s="103"/>
      <c r="J41" s="103"/>
      <c r="K41" s="102"/>
      <c r="L41" s="107">
        <f>AVERAGE(L10:L21)</f>
        <v>335.91666666666669</v>
      </c>
      <c r="M41" s="96">
        <f>AVERAGE(M10:M21)</f>
        <v>360.08333333333331</v>
      </c>
      <c r="N41" s="96">
        <f>AVERAGE(N10:N21)</f>
        <v>381.33333333333331</v>
      </c>
      <c r="O41" s="96">
        <f>AVERAGE(O10:O21)</f>
        <v>411.16666666666669</v>
      </c>
      <c r="P41" s="96">
        <f>AVERAGE(P10:P21)</f>
        <v>380.66666666666669</v>
      </c>
      <c r="Q41" s="96">
        <f>AVERAGE(Q10:Q21)</f>
        <v>356.66666666666669</v>
      </c>
      <c r="R41" s="96">
        <f>AVERAGE(R10:R21)</f>
        <v>331.33333333333331</v>
      </c>
      <c r="S41" s="96">
        <f>AVERAGE(S10:S21)</f>
        <v>13</v>
      </c>
      <c r="T41" s="96">
        <f>AVERAGE(T10:T21)</f>
        <v>12.666666666666666</v>
      </c>
      <c r="U41" s="96">
        <f>AVERAGE(U10:U21)</f>
        <v>12.416666666666666</v>
      </c>
      <c r="V41" s="96">
        <f>AVERAGE(V10:V21)</f>
        <v>11.75</v>
      </c>
      <c r="W41" s="96">
        <f>AVERAGE(W10:W21)</f>
        <v>10.5</v>
      </c>
      <c r="X41" s="96">
        <f>AVERAGE(X10:X21)</f>
        <v>10.166666666666666</v>
      </c>
      <c r="Y41" s="106">
        <f>AVERAGE(Y10:Y21)</f>
        <v>10.5</v>
      </c>
      <c r="Z41" s="105">
        <f>(+(100)-((R41-330)/3)-((Q41-360)/5)-((P41-390)/7)-((O41-405)/10)+AG41-AH41+((K41+AI41-1.798)/2)+((J41+AI41-1.798)/4)+((R41+Q41+P41+O41-1485)/7))/100</f>
        <v>0.98852293650793654</v>
      </c>
      <c r="AA41" s="105">
        <f>(+(100)-((L41-330)/3)-((M41-360)/5)-((N41-390)/7)-((O41-405)/10)+AG41-AH41+((I41+AI41-1.798)/2)+((J41+AI41-1.798)/4)+((L41+M41+N41+O41-1485)/7))/100</f>
        <v>0.9778403968253967</v>
      </c>
      <c r="AB41" s="105">
        <f>(100+(((((N41+P41+O41)-1185)*0.06))+(((L41+R41)-660)*0.325)+((((IF(S41&gt;11,S41,11))+(IF(T41&gt;11,T41,11))+(IF(U41&gt;11,U41,11))+(IF(W41&gt;11,W41,11))+(IF(X41&gt;11,X41,11))+(IF(Y41&gt;11,Y41,11))-66)/6)*2.2)))/100</f>
        <v>1.0351013888888889</v>
      </c>
      <c r="AC41" s="105">
        <f>(((+(100)+((L41-330)/2.5)+((O41-405)/8)+((R41-330)/16)+((N41-390)/11)+((P41-390)/12))/100)+(((AI41-1.798)*0.0225)/2)+((((I41*0.16)+(J41*0.5)+(K41*0.34))*0.06)/2))*(1+(AG41*0.089))</f>
        <v>0.99632426767676774</v>
      </c>
      <c r="AD41" s="105">
        <f>((+(100)-((R41-330)/1.5)-((Q41-360)/2.75)-((P41-390)/7)-((O41-405)/21)-((N41-390)/30)-(((U41*0.133)+(V41*0.19)+(W41*0.57)+(X41*1.45)+(Y41*2.658)-55)/7.5))/100)+((AI41-1.798)*0.0225)+((((K41*1.567)+(J41*0.275))/1.842)*0.06)</f>
        <v>0.97937025974025971</v>
      </c>
      <c r="AE41" s="105">
        <f>((+(100)-((L41-330)/1.5)-((M41-360)/2.75)-((N41-390)/7)-((O41-405)/21)-((P41-390)/30)-(((S41*2.658)+(T41*1.45)+(U41*0.57)+(V41*0.19)+(W41*0.133)-55)/7.5))/100)+((AI41-1.798)*0.0225)+((((I41*1.567)+(J41*0.275))/1.842)*0.06)</f>
        <v>0.92085019191919193</v>
      </c>
      <c r="AF41" s="104">
        <f>(((Z41+AA41)/2)+AB41+AC41+((AD41+AE41)/2))/4</f>
        <v>0.99117938726551236</v>
      </c>
      <c r="AG41" s="99"/>
      <c r="AH41" s="98"/>
      <c r="AI41" s="97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5"/>
      <c r="BC41" s="95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</row>
    <row r="42" spans="1:79" ht="13.5" thickBot="1">
      <c r="E42" s="103" t="s">
        <v>38</v>
      </c>
      <c r="F42" s="103"/>
      <c r="G42" s="103"/>
      <c r="H42" s="103"/>
      <c r="I42" s="103"/>
      <c r="J42" s="103"/>
      <c r="K42" s="102"/>
      <c r="L42" s="33">
        <f>AVERAGE(L22:L35)</f>
        <v>330.66666666666669</v>
      </c>
      <c r="M42" s="31">
        <f>AVERAGE(M22:M35)</f>
        <v>360.08333333333331</v>
      </c>
      <c r="N42" s="31">
        <f>AVERAGE(N22:N35)</f>
        <v>390.41666666666669</v>
      </c>
      <c r="O42" s="31">
        <f>AVERAGE(O22:O35)</f>
        <v>415.5</v>
      </c>
      <c r="P42" s="31">
        <f>AVERAGE(P22:P35)</f>
        <v>388.66666666666669</v>
      </c>
      <c r="Q42" s="31">
        <f>AVERAGE(Q22:Q35)</f>
        <v>358.25</v>
      </c>
      <c r="R42" s="31">
        <f>AVERAGE(R22:R35)</f>
        <v>325</v>
      </c>
      <c r="S42" s="31">
        <f>AVERAGE(S22:S35)</f>
        <v>15</v>
      </c>
      <c r="T42" s="31">
        <f>AVERAGE(T22:T35)</f>
        <v>14.916666666666666</v>
      </c>
      <c r="U42" s="31">
        <f>AVERAGE(U22:U35)</f>
        <v>12.916666666666666</v>
      </c>
      <c r="V42" s="31">
        <f>AVERAGE(V22:V35)</f>
        <v>12.416666666666666</v>
      </c>
      <c r="W42" s="31">
        <f>AVERAGE(W22:W35)</f>
        <v>10</v>
      </c>
      <c r="X42" s="31">
        <f>AVERAGE(X22:X35)</f>
        <v>11.833333333333334</v>
      </c>
      <c r="Y42" s="30">
        <f>AVERAGE(Y22:Y35)</f>
        <v>11.5</v>
      </c>
      <c r="Z42" s="101">
        <f>(+(100)-((R42-330)/3)-((Q42-360)/5)-((P42-390)/7)-((O42-405)/10)+AG42-AH42+((K42+AI42-1.798)/2)+((J42+AI42-1.798)/4)+((R42+Q42+P42+O42-1485)/7))/100</f>
        <v>1.0015388095238096</v>
      </c>
      <c r="AA42" s="101">
        <f>(+(100)-((L42-330)/3)-((M42-360)/5)-((N42-390)/7)-((O42-405)/10)+AG42-AH42+((I42+AI42-1.798)/2)+((J42+AI42-1.798)/4)+((L42+M42+N42+O42-1485)/7))/100</f>
        <v>0.98969753968253971</v>
      </c>
      <c r="AB42" s="101">
        <f>(100+(((((N42+P42+O42)-1185)*0.06))+(((L42+R42)-660)*0.325)+((((IF(S42&gt;11,S42,11))+(IF(T42&gt;11,T42,11))+(IF(U42&gt;11,U42,11))+(IF(W42&gt;11,W42,11))+(IF(X42&gt;11,X42,11))+(IF(Y42&gt;11,Y42,11))-66)/6)*2.2)))/100</f>
        <v>1.0326111111111116</v>
      </c>
      <c r="AC42" s="101">
        <f>(((+(100)+((L42-330)/2.5)+((O42-405)/8)+((R42-330)/16)+((N42-390)/11)+((P42-390)/12))/100)+(((AI42-1.798)*0.0225)/2)+((((I42*0.16)+(J42*0.5)+(K42*0.34))*0.06)/2))*(1+(AG42*0.089))</f>
        <v>0.99170684343434357</v>
      </c>
      <c r="AD42" s="101">
        <f>((+(100)-((R42-330)/1.5)-((Q42-360)/2.75)-((P42-390)/7)-((O42-405)/21)-((N42-390)/30)-(((U42*0.133)+(V42*0.19)+(W42*0.57)+(X42*1.45)+(Y42*2.658)-55)/7.5))/100)+((AI42-1.798)*0.0225)+((((K42*1.567)+(J42*0.275))/1.842)*0.06)</f>
        <v>0.99267128715728725</v>
      </c>
      <c r="AE42" s="101">
        <f>((+(100)-((L42-330)/1.5)-((M42-360)/2.75)-((N42-390)/7)-((O42-405)/21)-((P42-390)/30)-(((S42*2.658)+(T42*1.45)+(U42*0.57)+(V42*0.19)+(W42*0.133)-55)/7.5))/100)+((AI42-1.798)*0.0225)+((((I42*1.567)+(J42*0.275))/1.842)*0.06)</f>
        <v>0.92624562049062042</v>
      </c>
      <c r="AF42" s="100">
        <f>(((Z42+AA42)/2)+AB42+AC42+((AD42+AE42)/2))/4</f>
        <v>0.99484864574314602</v>
      </c>
      <c r="AG42" s="99"/>
      <c r="AH42" s="98"/>
      <c r="AI42" s="97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5"/>
      <c r="BC42" s="95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1:79">
      <c r="A43" s="93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79" ht="13.5" thickBot="1">
      <c r="A44" s="93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79" ht="16.5" thickBot="1">
      <c r="A45" s="92" t="s">
        <v>37</v>
      </c>
      <c r="B45" s="91"/>
      <c r="C45" s="89"/>
      <c r="D45" s="89"/>
      <c r="E45" s="90"/>
      <c r="F45" s="89"/>
      <c r="G45" s="88"/>
      <c r="H45" s="87" t="s">
        <v>36</v>
      </c>
      <c r="I45" s="86"/>
      <c r="J45" s="86"/>
      <c r="K45" s="86"/>
      <c r="L45" s="85"/>
      <c r="AJ45" s="84" t="s">
        <v>35</v>
      </c>
      <c r="AK45" s="83" t="s">
        <v>34</v>
      </c>
      <c r="AL45" s="83" t="s">
        <v>33</v>
      </c>
      <c r="AM45" s="83" t="s">
        <v>32</v>
      </c>
      <c r="AN45" s="83" t="s">
        <v>31</v>
      </c>
      <c r="AO45" s="83" t="s">
        <v>30</v>
      </c>
      <c r="AP45" s="83" t="s">
        <v>29</v>
      </c>
      <c r="AQ45" s="83" t="s">
        <v>28</v>
      </c>
      <c r="AR45" s="83" t="s">
        <v>27</v>
      </c>
      <c r="AS45" s="83"/>
      <c r="AT45" s="83" t="s">
        <v>26</v>
      </c>
      <c r="AU45" s="83" t="s">
        <v>25</v>
      </c>
      <c r="AV45" s="83" t="s">
        <v>24</v>
      </c>
      <c r="AW45" s="83"/>
      <c r="AX45" s="83" t="s">
        <v>23</v>
      </c>
      <c r="AY45" s="83" t="s">
        <v>22</v>
      </c>
      <c r="AZ45" s="83" t="s">
        <v>21</v>
      </c>
      <c r="BA45" s="82" t="s">
        <v>20</v>
      </c>
    </row>
    <row r="46" spans="1:79" s="7" customFormat="1" ht="12">
      <c r="A46" s="63">
        <v>1</v>
      </c>
      <c r="B46" s="61"/>
      <c r="C46" s="81"/>
      <c r="D46" s="80"/>
      <c r="E46" s="59"/>
      <c r="F46" s="58" t="s">
        <v>15</v>
      </c>
      <c r="G46" s="57">
        <v>200</v>
      </c>
      <c r="H46" s="79" t="s">
        <v>19</v>
      </c>
      <c r="I46" s="79">
        <v>0</v>
      </c>
      <c r="J46" s="79">
        <v>0</v>
      </c>
      <c r="K46" s="79">
        <v>0</v>
      </c>
      <c r="L46" s="78">
        <v>350</v>
      </c>
      <c r="M46" s="76">
        <v>375</v>
      </c>
      <c r="N46" s="76">
        <v>380</v>
      </c>
      <c r="O46" s="76">
        <v>400</v>
      </c>
      <c r="P46" s="76">
        <v>360</v>
      </c>
      <c r="Q46" s="76">
        <v>332</v>
      </c>
      <c r="R46" s="77">
        <v>300</v>
      </c>
      <c r="S46" s="76">
        <v>12</v>
      </c>
      <c r="T46" s="76">
        <v>14</v>
      </c>
      <c r="U46" s="76">
        <v>15</v>
      </c>
      <c r="V46" s="76">
        <v>15</v>
      </c>
      <c r="W46" s="76">
        <v>15</v>
      </c>
      <c r="X46" s="76">
        <v>15</v>
      </c>
      <c r="Y46" s="75">
        <v>15</v>
      </c>
      <c r="Z46" s="74">
        <f>(+(100)-((R46-330)/3)-((Q46-360)/5)-((P46-390)/7)-((O46-405)/10)+AG46-AH46+((K46+AI46-1.798)/2)+((J46+AI46-1.798)/4)+((R46+Q46+P46+O46-1485)/7))/100</f>
        <v>1.0787282034355963</v>
      </c>
      <c r="AA46" s="73">
        <f>(+(100)-((L46-330)/3)-((M46-360)/5)-((N46-390)/7)-((O46-405)/10)+AG46-AH46+((I46+AI46-1.798)/2)+((J46+AI46-1.798)/4)+((L46+M46+N46+O46-1485)/7))/100</f>
        <v>0.95891867962607269</v>
      </c>
      <c r="AB46" s="73">
        <f>(100+(((((N46+P46+O46)-1185)*0.06))+(((L46+R46)-660)*0.325)+((((IF(S46&gt;11,S46,11))+(IF(T46&gt;11,T46,11))+(IF(U46&gt;11,U46,11))+(IF(W46&gt;11,W46,11))+(IF(X46&gt;11,X46,11))+(IF(Y46&gt;11,Y46,11))-66)/6)*2.2)))/100</f>
        <v>1.0138333333333334</v>
      </c>
      <c r="AC46" s="73">
        <f>(((+(100)+((L46-330)/2.5)+((O46-405)/8)+((R46-330)/16)+((N46-390)/11)+((P46-390)/12))/100)+(((AI46-1.798)*0.0225)/2)+((((I46*0.16)+(J46*0.5)+(K46*0.34))*0.06)/2))*(1+(AG46*0.089))</f>
        <v>0.89961377181292446</v>
      </c>
      <c r="AD46" s="73">
        <f>((+(100)-((R46-330)/1.5)-((Q46-360)/2.75)-((P46-390)/7)-((O46-405)/21)-((N46-390)/30)-(((U46*0.133)+(V46*0.19)+(W46*0.57)+(X46*1.45)+(Y46*2.658)-55)/7.5))/100)+((AI46-1.798)*0.0225)+((((K46*1.567)+(J46*0.275))/1.842)*0.06)</f>
        <v>1.2568875540297331</v>
      </c>
      <c r="AE46" s="73">
        <f>((+(100)-((L46-330)/1.5)-((M46-360)/2.75)-((N46-390)/7)-((O46-405)/21)-((P46-390)/30)-(((S46*2.658)+(T46*1.45)+(U46*0.57)+(V46*0.19)+(W46*0.133)-55)/7.5))/100)+((AI46-1.798)*0.0225)+((((I46*1.567)+(J46*0.275))/1.842)*0.06)</f>
        <v>0.75785115576133499</v>
      </c>
      <c r="AF46" s="72">
        <f>(((Z46+AA46)/2)+AB46+AC46+((AD46+AE46)/2))/4</f>
        <v>0.9849099753931565</v>
      </c>
      <c r="AG46" s="71">
        <f>IF(F46="A",4,IF(OR(F46="AG"),3,IF(F46="AD",2,IF(OR(F46="D",F46="F"),1,IF(F46="M",0,IF(F46="G",-1,IF(F46="L",-2,IF(F46="P",-3,0))))))))</f>
        <v>-1</v>
      </c>
      <c r="AH46" s="70">
        <f>IF(H46="-",0,IF(H46="XS",-4,IF(H46="VS",-3,IF(H46="A",0,IF(H46="L",2,IF(H46="VL",3,IF(H46="XL",4,0)))))))</f>
        <v>-4</v>
      </c>
      <c r="AI46" s="69">
        <f>IF(G46="",1.8,IF((2*((SQRT(G46/100)-1)+100/100)-4)&gt;0,(2*((2*((SQRT(G46/100)-1)+100/100)-4))),(2*((SQRT(G46/100)-1)+100/100)-4)))</f>
        <v>-1.1715728752538097</v>
      </c>
      <c r="AJ46" s="68">
        <f ca="1">RAND()*(100-1)+1</f>
        <v>36.691592924806415</v>
      </c>
      <c r="AK46" s="67">
        <f ca="1">RAND()*(100-1)+1</f>
        <v>30.030930079047366</v>
      </c>
      <c r="AL46" s="67">
        <f ca="1">RAND()*(100-1)+1</f>
        <v>16.425321188142885</v>
      </c>
      <c r="AM46" s="67">
        <f ca="1">RAND()*(100-1)+1</f>
        <v>27.427673889774212</v>
      </c>
      <c r="AN46" s="67">
        <f ca="1">RAND()*(100-1)+1</f>
        <v>40.88522858455498</v>
      </c>
      <c r="AO46" s="67">
        <f ca="1">RAND()*(100-1)+1</f>
        <v>93.877007953963101</v>
      </c>
      <c r="AP46" s="67">
        <f ca="1">RAND()*(100-1)+1</f>
        <v>17.324570629937046</v>
      </c>
      <c r="AQ46" s="67">
        <f ca="1">RAND()*(100-1)+1</f>
        <v>88.636611482756223</v>
      </c>
      <c r="AR46" s="67">
        <f ca="1">RAND()*(100-1)+1</f>
        <v>59.766659945255618</v>
      </c>
      <c r="AS46" s="67">
        <f ca="1">RAND()*(100-1)+1</f>
        <v>11.214421816364071</v>
      </c>
      <c r="AT46" s="67">
        <f ca="1">IF(AS46&gt;35,8+RAND()*(4-1)+1,IF(AS46&gt;30,T46+RAND()*(10-1)+1,T46))</f>
        <v>14</v>
      </c>
      <c r="AU46" s="67">
        <f ca="1">IF(T46&gt;12,(IF(AS46&gt;50,8+RAND()*(4-1)+1,IF(AS46&gt;20,T46,T46+RAND()*(20-1)+1))),IF(AS46&gt;90,8+RAND()*(4-1)+1,S46))</f>
        <v>17.418796371904602</v>
      </c>
      <c r="AV46" s="67">
        <f ca="1">RAND()*(100-1)+1</f>
        <v>42.763756702799427</v>
      </c>
      <c r="AW46" s="67">
        <f ca="1">RAND()*(100-1)+1</f>
        <v>98.419717802764936</v>
      </c>
      <c r="AX46" s="67">
        <f ca="1">IF(AW46&gt;35,8+RAND()*(4-1)+1,IF(AW46&gt;30,X46+RAND()*(10-1)+1,X46))</f>
        <v>10.355421756098695</v>
      </c>
      <c r="AY46" s="67">
        <f ca="1">IF(X46&gt;12,(IF(AW46&gt;50,8+RAND()*(4-1)+1,IF(AW46&gt;20,X46,X46+RAND()*(20-1)+1))),IF(AW46&gt;90,8+RAND()*(4-1)+1,Y46))</f>
        <v>11.286585388503985</v>
      </c>
      <c r="AZ46" s="67">
        <f ca="1">RAND()*(100-1)+1</f>
        <v>10.202093680880521</v>
      </c>
      <c r="BA46" s="66">
        <f ca="1">RAND()*(100-1)+1</f>
        <v>77.411167792063949</v>
      </c>
    </row>
    <row r="47" spans="1:79" s="7" customFormat="1" ht="12">
      <c r="A47" s="62">
        <v>2</v>
      </c>
      <c r="B47" s="61"/>
      <c r="C47" s="61"/>
      <c r="D47" s="60"/>
      <c r="E47" s="59"/>
      <c r="F47" s="65" t="s">
        <v>18</v>
      </c>
      <c r="G47" s="64">
        <v>200</v>
      </c>
      <c r="H47" s="64" t="s">
        <v>17</v>
      </c>
      <c r="I47" s="64">
        <v>0</v>
      </c>
      <c r="J47" s="64">
        <v>0</v>
      </c>
      <c r="K47" s="64">
        <v>0</v>
      </c>
      <c r="L47" s="56">
        <v>317</v>
      </c>
      <c r="M47" s="54">
        <v>400</v>
      </c>
      <c r="N47" s="54">
        <v>401</v>
      </c>
      <c r="O47" s="54">
        <v>408</v>
      </c>
      <c r="P47" s="54">
        <v>400</v>
      </c>
      <c r="Q47" s="54">
        <v>375</v>
      </c>
      <c r="R47" s="55">
        <v>341</v>
      </c>
      <c r="S47" s="54">
        <v>17</v>
      </c>
      <c r="T47" s="54">
        <v>17</v>
      </c>
      <c r="U47" s="54">
        <v>17</v>
      </c>
      <c r="V47" s="54">
        <v>30</v>
      </c>
      <c r="W47" s="54">
        <v>22</v>
      </c>
      <c r="X47" s="54">
        <v>22</v>
      </c>
      <c r="Y47" s="53">
        <v>22</v>
      </c>
      <c r="Z47" s="42">
        <v>1.0294901081975012</v>
      </c>
      <c r="AA47" s="41">
        <v>1.0609186796260728</v>
      </c>
      <c r="AB47" s="41">
        <v>1.1949000000000001</v>
      </c>
      <c r="AC47" s="41">
        <v>1.279454665788003</v>
      </c>
      <c r="AD47" s="41">
        <v>0.71142220338038253</v>
      </c>
      <c r="AE47" s="41">
        <v>0.80971787437605358</v>
      </c>
      <c r="AF47" s="40">
        <v>1.0700322746445021</v>
      </c>
      <c r="AG47" s="39">
        <f>IF(F47="A",4,IF(OR(F47="AG"),3,IF(F47="AD",2,IF(OR(F47="D",F47="F"),1,IF(F47="M",0,IF(F47="G",-1,IF(F47="L",-2,IF(F47="P",-3,0))))))))</f>
        <v>4</v>
      </c>
      <c r="AH47" s="38">
        <f>IF(H47="-",0,IF(H47="XS",-4,IF(H47="VS",-3,IF(H47="A",0,IF(H47="L",2,IF(H47="VL",3,IF(H47="XL",4,0)))))))</f>
        <v>-4</v>
      </c>
      <c r="AI47" s="37">
        <f>IF(G47="",1.8,IF((2*((SQRT(G47/100)-1)+100/100)-4)&gt;0,(2*((2*((SQRT(G47/100)-1)+100/100)-4))),(2*((SQRT(G47/100)-1)+100/100)-4)))</f>
        <v>-1.1715728752538097</v>
      </c>
      <c r="AJ47" s="36">
        <f ca="1">RAND()*(100-1)+1</f>
        <v>38.201117327055059</v>
      </c>
      <c r="AK47" s="35">
        <f ca="1">RAND()*(100-1)+1</f>
        <v>13.822109298289902</v>
      </c>
      <c r="AL47" s="35">
        <f ca="1">RAND()*(100-1)+1</f>
        <v>41.191071527614127</v>
      </c>
      <c r="AM47" s="35">
        <f ca="1">RAND()*(100-1)+1</f>
        <v>66.310136098096734</v>
      </c>
      <c r="AN47" s="35">
        <f ca="1">RAND()*(100-1)+1</f>
        <v>92.519261221713137</v>
      </c>
      <c r="AO47" s="35">
        <f ca="1">RAND()*(100-1)+1</f>
        <v>34.516288736366917</v>
      </c>
      <c r="AP47" s="35">
        <f ca="1">RAND()*(100-1)+1</f>
        <v>70.726696190706477</v>
      </c>
      <c r="AQ47" s="35">
        <f ca="1">RAND()*(100-1)+1</f>
        <v>10.540731580043836</v>
      </c>
      <c r="AR47" s="35">
        <f ca="1">RAND()*(100-1)+1</f>
        <v>28.655112600400841</v>
      </c>
      <c r="AS47" s="35">
        <f ca="1">RAND()*(100-1)+1</f>
        <v>40.149982585082135</v>
      </c>
      <c r="AT47" s="35">
        <f ca="1">IF(AS47&gt;35,8+RAND()*(4-1)+1,IF(AS47&gt;30,T47+RAND()*(10-1)+1,T47))</f>
        <v>10.488283346369883</v>
      </c>
      <c r="AU47" s="35">
        <f ca="1">IF(T47&gt;12,(IF(AS47&gt;50,8+RAND()*(4-1)+1,IF(AS47&gt;20,T47,T47+RAND()*(20-1)+1))),IF(AS47&gt;90,8+RAND()*(4-1)+1,S47))</f>
        <v>17</v>
      </c>
      <c r="AV47" s="35">
        <f ca="1">RAND()*(100-1)+1</f>
        <v>4.4598352448459178</v>
      </c>
      <c r="AW47" s="35">
        <f ca="1">RAND()*(100-1)+1</f>
        <v>74.903278801822935</v>
      </c>
      <c r="AX47" s="35">
        <f ca="1">IF(AW47&gt;35,8+RAND()*(4-1)+1,IF(AW47&gt;30,X47+RAND()*(10-1)+1,X47))</f>
        <v>10.993575117278457</v>
      </c>
      <c r="AY47" s="35">
        <f ca="1">IF(X47&gt;12,(IF(AW47&gt;50,8+RAND()*(4-1)+1,IF(AW47&gt;20,X47,X47+RAND()*(20-1)+1))),IF(AW47&gt;90,8+RAND()*(4-1)+1,Y47))</f>
        <v>10.655268603197104</v>
      </c>
      <c r="AZ47" s="35">
        <f ca="1">RAND()*(100-1)+1</f>
        <v>81.734303773896528</v>
      </c>
      <c r="BA47" s="34">
        <f ca="1">RAND()*(100-1)+1</f>
        <v>78.901057509695548</v>
      </c>
    </row>
    <row r="48" spans="1:79" s="7" customFormat="1" ht="12">
      <c r="A48" s="62">
        <v>3</v>
      </c>
      <c r="B48" s="61"/>
      <c r="C48" s="61"/>
      <c r="D48" s="60"/>
      <c r="E48" s="59"/>
      <c r="F48" s="58" t="s">
        <v>15</v>
      </c>
      <c r="G48" s="57">
        <v>600</v>
      </c>
      <c r="H48" s="57" t="s">
        <v>14</v>
      </c>
      <c r="I48" s="57">
        <v>0</v>
      </c>
      <c r="J48" s="57">
        <v>0</v>
      </c>
      <c r="K48" s="57">
        <v>0</v>
      </c>
      <c r="L48" s="56">
        <f ca="1">IF(AJ48&gt;95,RAND()*(400-360)+360,IF(AJ48&gt;90,RAND()*(300-230)+230,RAND()*(370-290)+290))</f>
        <v>311.39466750170379</v>
      </c>
      <c r="M48" s="54">
        <f ca="1">IF(AK48&gt;95,RAND()*(415-385)+385,RAND()*(385-L48)+L48)</f>
        <v>311.85815244147255</v>
      </c>
      <c r="N48" s="54">
        <f ca="1">IF(AL48&gt;90,RAND()*(460-420)+420,RAND()*(410-M48)+M48)</f>
        <v>365.0458596330032</v>
      </c>
      <c r="O48" s="54">
        <f ca="1">IF(AM48&gt;98,RAND()*(480-440)+445,IF(AM44&gt;94,RAND()*(455-420)+430,IF(AM44&gt;86,RAND()*(425-400)+400,(IF(AM44&gt;43,RAND()*(410-P48)+P48,RAND()*(410-N48)+N48)))))</f>
        <v>394.87390587493604</v>
      </c>
      <c r="P48" s="54">
        <f ca="1">IF(AN48&gt;96,RAND()*(460-420)+420,RAND()*(410-Q48)+Q48)</f>
        <v>359.48435723034737</v>
      </c>
      <c r="Q48" s="54">
        <f ca="1">IF(AO48&gt;96,RAND()*(415-385)+385,RAND()*(385-R48)+R48)</f>
        <v>347.4220728804346</v>
      </c>
      <c r="R48" s="55">
        <f ca="1">IF(AP48&gt;95,RAND()*(400-360)+360,IF(AP48&gt;90,RAND()*(300-230)+230,RAND()*(370-290)+290))</f>
        <v>339.95298165544074</v>
      </c>
      <c r="S48" s="54">
        <f ca="1">IF(AQ48&gt;97,RAND()*(60-35)+35,IF(AQ48&gt;90,RAND()*(35-20)+20,IF(AQ48&gt;82,RAND()*(20-8)+8,IF(AQ48&gt;30,8+RAND()*(4-1)+1,8))))</f>
        <v>38.675923403093371</v>
      </c>
      <c r="T48" s="54">
        <f ca="1">IF(IF(AR48&gt;98,S48+RAND()*(20-1)+1,IF(AR48&gt;96,S48-RAND()*(20-1)+1,S48))&lt;8,S48,IF(AR48&gt;98,S48+RAND()*(20-1)+1,IF(AR48&gt;96,S48-RAND()*(20-1)+1,S48)))</f>
        <v>38.675923403093371</v>
      </c>
      <c r="U48" s="54">
        <f ca="1">IF(S48=T48,(IF(T48&gt;35,AT48,AU48)),T48)</f>
        <v>9.6557350635722461</v>
      </c>
      <c r="V48" s="54">
        <f ca="1">IF(AV48&gt;70,W48,IF(AV48&gt;40,U48,IF(AV48&gt;3,(U48+W48)/2,RAND()*(60-8)+8)))</f>
        <v>10.407386005534271</v>
      </c>
      <c r="W48" s="54">
        <f ca="1">IF(Y48=X48,(IF(X48&gt;35,AX48,AY48)),X48)</f>
        <v>11.159036947496297</v>
      </c>
      <c r="X48" s="54">
        <f ca="1">IF(IF(AZ48&gt;98,Y48+RAND()*(20-1)+1,IF(AZ48&gt;96,Y48-RAND()*(20-1)+1,Y48))&lt;8,Y48,IF(AZ48&gt;98,Y48+RAND()*(20-1)+1,IF(AZ48&gt;96,Y48-RAND()*(20-1)+1,Y48)))</f>
        <v>31.28281339679685</v>
      </c>
      <c r="Y48" s="53">
        <f ca="1">IF(BA48&gt;97,RAND()*(60-35)+35,IF(BA48&gt;90,RAND()*(35-20)+20,IF(BA48&gt;82,RAND()*(20-8)+8,IF(BA48&gt;30,8+RAND()*(4-1)+1,8))))</f>
        <v>31.28281339679685</v>
      </c>
      <c r="Z48" s="42">
        <f ca="1">(+(100)-((R48-330)/3)-((Q48-360)/5)-((P48-390)/7)-((O48-405)/10)+AG48-AH48+((K48+AI48-1.798)/2)+((J48+AI48-1.798)/4)+((R48+Q48+P48+O48-1485)/7))/100</f>
        <v>0.97388926428785605</v>
      </c>
      <c r="AA48" s="41">
        <f ca="1">(+(100)-((L48-330)/3)-((M48-360)/5)-((N48-390)/7)-((O48-405)/10)+AG48-AH48+((I48+AI48-1.798)/2)+((J48+AI48-1.798)/4)+((L48+M48+N48+O48-1485)/7))/100</f>
        <v>1.0486082934029524</v>
      </c>
      <c r="AB48" s="41">
        <f ca="1">(100+(((((N48+P48+O48)-1185)*0.06))+(((L48+R48)-660)*0.325)+((((IF(S48&gt;11,S48,11))+(IF(T48&gt;11,T48,11))+(IF(U48&gt;11,U48,11))+(IF(W48&gt;11,W48,11))+(IF(X48&gt;11,X48,11))+(IF(Y48&gt;11,Y48,11))-66)/6)*2.2)))/100</f>
        <v>1.2848028720770399</v>
      </c>
      <c r="AC48" s="41">
        <f ca="1">(((+(100)+((L48-330)/2.5)+((O48-405)/8)+((R48-330)/16)+((N48-390)/11)+((P48-390)/12))/100)+(((AI48-1.798)*0.0225)/2)+((((I48*0.16)+(J48*0.5)+(K48*0.34))*0.06)/2))*(1+(AG48*0.089))</f>
        <v>0.79350461298382335</v>
      </c>
      <c r="AD48" s="41">
        <f ca="1">((+(100)-((R48-330)/1.5)-((Q48-360)/2.75)-((P48-390)/7)-((O48-405)/21)-((N48-390)/30)-(((U48*0.133)+(V48*0.19)+(W48*0.57)+(X48*1.45)+(Y48*2.658)-55)/7.5))/100)+((AI48-1.798)*0.0225)+((((K48*1.567)+(J48*0.275))/1.842)*0.06)</f>
        <v>0.92527480157205355</v>
      </c>
      <c r="AE48" s="41">
        <f ca="1">((+(100)-((L48-330)/1.5)-((M48-360)/2.75)-((N48-390)/7)-((O48-405)/21)-((P48-390)/30)-(((S48*2.658)+(T48*1.45)+(U48*0.57)+(V48*0.19)+(W48*0.133)-55)/7.5))/100)+((AI48-1.798)*0.0225)+((((I48*1.567)+(J48*0.275))/1.842)*0.06)</f>
        <v>1.1992771363728023</v>
      </c>
      <c r="AF48" s="40">
        <f ca="1">(((Z48+AA48)/2)+AB48+AC48+((AD48+AE48)/2))/4</f>
        <v>1.0379580582196739</v>
      </c>
      <c r="AG48" s="39">
        <f>IF(F48="A",4,IF(OR(F48="AG"),3,IF(F48="AD",2,IF(OR(F48="D",F48="F"),1,IF(F48="M",0,IF(F48="G",-1,IF(F48="L",-2,IF(F48="P",-3,0))))))))</f>
        <v>-1</v>
      </c>
      <c r="AH48" s="38">
        <f>IF(H48="-",0,IF(H48="XS",-4,IF(H48="VS",-3,IF(H48="A",0,IF(H48="L",2,IF(H48="VL",3,IF(H48="XL",4,0)))))))</f>
        <v>0</v>
      </c>
      <c r="AI48" s="37">
        <f>IF(G48="",1.8,IF((2*((SQRT(G48/100)-1)+100/100)-4)&gt;0,(2*((2*((SQRT(G48/100)-1)+100/100)-4))),(2*((SQRT(G48/100)-1)+100/100)-4)))</f>
        <v>1.7979589711327115</v>
      </c>
      <c r="AJ48" s="36">
        <f ca="1">RAND()*(100-1)+1</f>
        <v>41.246415215923626</v>
      </c>
      <c r="AK48" s="35">
        <f ca="1">RAND()*(100-1)+1</f>
        <v>79.429669445665908</v>
      </c>
      <c r="AL48" s="35">
        <f ca="1">RAND()*(100-1)+1</f>
        <v>6.496534367824168</v>
      </c>
      <c r="AM48" s="35">
        <f ca="1">RAND()*(100-1)+1</f>
        <v>4.7923322179870302</v>
      </c>
      <c r="AN48" s="35">
        <f ca="1">RAND()*(100-1)+1</f>
        <v>10.697923893797192</v>
      </c>
      <c r="AO48" s="35">
        <f ca="1">RAND()*(100-1)+1</f>
        <v>19.417363722479866</v>
      </c>
      <c r="AP48" s="35">
        <f ca="1">RAND()*(100-1)+1</f>
        <v>7.6473029255531424</v>
      </c>
      <c r="AQ48" s="35">
        <f ca="1">RAND()*(100-1)+1</f>
        <v>97.506074052337539</v>
      </c>
      <c r="AR48" s="35">
        <f ca="1">RAND()*(100-1)+1</f>
        <v>82.197354615782515</v>
      </c>
      <c r="AS48" s="35">
        <f ca="1">RAND()*(100-1)+1</f>
        <v>40.584972407106655</v>
      </c>
      <c r="AT48" s="35">
        <f ca="1">IF(AS48&gt;35,8+RAND()*(4-1)+1,IF(AS48&gt;30,T48+RAND()*(10-1)+1,T48))</f>
        <v>9.6557350635722461</v>
      </c>
      <c r="AU48" s="35">
        <f ca="1">IF(T48&gt;12,(IF(AS48&gt;50,8+RAND()*(4-1)+1,IF(AS48&gt;20,T48,T48+RAND()*(20-1)+1))),IF(AS48&gt;90,8+RAND()*(4-1)+1,S48))</f>
        <v>38.675923403093371</v>
      </c>
      <c r="AV48" s="35">
        <f ca="1">RAND()*(100-1)+1</f>
        <v>25.263680723935128</v>
      </c>
      <c r="AW48" s="35">
        <f ca="1">RAND()*(100-1)+1</f>
        <v>89.830571513799555</v>
      </c>
      <c r="AX48" s="35">
        <f ca="1">IF(AW48&gt;35,8+RAND()*(4-1)+1,IF(AW48&gt;30,X48+RAND()*(10-1)+1,X48))</f>
        <v>11.951860214914626</v>
      </c>
      <c r="AY48" s="35">
        <f ca="1">IF(X48&gt;12,(IF(AW48&gt;50,8+RAND()*(4-1)+1,IF(AW48&gt;20,X48,X48+RAND()*(20-1)+1))),IF(AW48&gt;90,8+RAND()*(4-1)+1,Y48))</f>
        <v>11.159036947496297</v>
      </c>
      <c r="AZ48" s="35">
        <f ca="1">RAND()*(100-1)+1</f>
        <v>58.584667741826685</v>
      </c>
      <c r="BA48" s="34">
        <f ca="1">RAND()*(100-1)+1</f>
        <v>93.408654206781236</v>
      </c>
    </row>
    <row r="49" spans="1:53" s="7" customFormat="1" thickBot="1">
      <c r="A49" s="62">
        <v>4</v>
      </c>
      <c r="B49" s="61"/>
      <c r="C49" s="61"/>
      <c r="D49" s="60"/>
      <c r="E49" s="59"/>
      <c r="F49" s="58" t="s">
        <v>15</v>
      </c>
      <c r="G49" s="57">
        <v>100</v>
      </c>
      <c r="H49" s="57" t="s">
        <v>16</v>
      </c>
      <c r="I49" s="57">
        <v>0</v>
      </c>
      <c r="J49" s="57">
        <v>0</v>
      </c>
      <c r="K49" s="57">
        <v>0</v>
      </c>
      <c r="L49" s="56">
        <v>330</v>
      </c>
      <c r="M49" s="54">
        <v>354</v>
      </c>
      <c r="N49" s="54">
        <v>403</v>
      </c>
      <c r="O49" s="54">
        <v>433</v>
      </c>
      <c r="P49" s="54">
        <v>434</v>
      </c>
      <c r="Q49" s="54">
        <v>379</v>
      </c>
      <c r="R49" s="55">
        <v>346</v>
      </c>
      <c r="S49" s="54">
        <v>8</v>
      </c>
      <c r="T49" s="54">
        <v>8</v>
      </c>
      <c r="U49" s="54">
        <v>8</v>
      </c>
      <c r="V49" s="54">
        <v>8</v>
      </c>
      <c r="W49" s="54">
        <v>8</v>
      </c>
      <c r="X49" s="54">
        <v>8</v>
      </c>
      <c r="Y49" s="53">
        <v>8</v>
      </c>
      <c r="Z49" s="42">
        <f>(+(100)-((R49-330)/3)-((Q49-360)/5)-((P49-390)/7)-((O49-405)/10)+AG49-AH49+((K49+AI49-1.798)/2)+((J49+AI49-1.798)/4)+((R49+Q49+P49+O49-1485)/7))/100</f>
        <v>0.96218166666666671</v>
      </c>
      <c r="AA49" s="41">
        <f>(+(100)-((L49-330)/3)-((M49-360)/5)-((N49-390)/7)-((O49-405)/10)+AG49-AH49+((I49+AI49-1.798)/2)+((J49+AI49-1.798)/4)+((L49+M49+N49+O49-1485)/7))/100</f>
        <v>1.0069435714285715</v>
      </c>
      <c r="AB49" s="41">
        <f>(100+(((((N49+P49+O49)-1185)*0.06))+(((L49+R49)-660)*0.325)+((((IF(S49&gt;11,S49,11))+(IF(T49&gt;11,T49,11))+(IF(U49&gt;11,U49,11))+(IF(W49&gt;11,W49,11))+(IF(X49&gt;11,X49,11))+(IF(Y49&gt;11,Y49,11))-66)/6)*2.2)))/100</f>
        <v>1.103</v>
      </c>
      <c r="AC49" s="41">
        <f>(((+(100)+((L49-330)/2.5)+((O49-405)/8)+((R49-330)/16)+((N49-390)/11)+((P49-390)/12))/100)+(((AI49-1.798)*0.0225)/2)+((((I49*0.16)+(J49*0.5)+(K49*0.34))*0.06)/2))*(1+(AG49*0.089))</f>
        <v>0.95723994446969696</v>
      </c>
      <c r="AD49" s="41">
        <f>((+(100)-((R49-330)/1.5)-((Q49-360)/2.75)-((P49-390)/7)-((O49-405)/21)-((N49-390)/30)-(((U49*0.133)+(V49*0.19)+(W49*0.57)+(X49*1.45)+(Y49*2.658)-55)/7.5))/100)+((AI49-1.798)*0.0225)+((((K49*1.567)+(J49*0.275))/1.842)*0.06)</f>
        <v>0.67825294805194813</v>
      </c>
      <c r="AE49" s="41">
        <f>((+(100)-((L49-330)/1.5)-((M49-360)/2.75)-((N49-390)/7)-((O49-405)/21)-((P49-390)/30)-(((S49*2.658)+(T49*1.45)+(U49*0.57)+(V49*0.19)+(W49*0.133)-55)/7.5))/100)+((AI49-1.798)*0.0225)+((((I49*1.567)+(J49*0.275))/1.842)*0.06)</f>
        <v>0.90978108658008661</v>
      </c>
      <c r="AF49" s="40">
        <f>(((Z49+AA49)/2)+AB49+AC49+((AD49+AE49)/2))/4</f>
        <v>0.95970489520833335</v>
      </c>
      <c r="AG49" s="39">
        <f>IF(F49="A",4,IF(OR(F49="AG"),3,IF(F49="AD",2,IF(OR(F49="D",F49="F"),1,IF(F49="M",0,IF(F49="G",-1,IF(F49="L",-2,IF(F49="P",-3,0))))))))</f>
        <v>-1</v>
      </c>
      <c r="AH49" s="38">
        <f>IF(H49="-",0,IF(H49="XS",-4,IF(H49="VS",-3,IF(H49="A",0,IF(H49="L",2,IF(H49="VL",3,IF(H49="XL",4,0)))))))</f>
        <v>-3</v>
      </c>
      <c r="AI49" s="37">
        <f>IF(G49="",1.8,IF((2*((SQRT(G49/100)-1)+100/100)-4)&gt;0,(2*((2*((SQRT(G49/100)-1)+100/100)-4))),(2*((SQRT(G49/100)-1)+100/100)-4)))</f>
        <v>-2</v>
      </c>
      <c r="AJ49" s="36">
        <f ca="1">RAND()*(100-1)+1</f>
        <v>60.272062478449918</v>
      </c>
      <c r="AK49" s="35">
        <f ca="1">RAND()*(100-1)+1</f>
        <v>30.511113369703601</v>
      </c>
      <c r="AL49" s="35">
        <f ca="1">RAND()*(100-1)+1</f>
        <v>45.039435875460079</v>
      </c>
      <c r="AM49" s="35">
        <f ca="1">RAND()*(100-1)+1</f>
        <v>12.722548080558417</v>
      </c>
      <c r="AN49" s="35">
        <f ca="1">RAND()*(100-1)+1</f>
        <v>52.400652696982299</v>
      </c>
      <c r="AO49" s="35">
        <f ca="1">RAND()*(100-1)+1</f>
        <v>5.0472508291339411</v>
      </c>
      <c r="AP49" s="35">
        <f ca="1">RAND()*(100-1)+1</f>
        <v>70.403219272691004</v>
      </c>
      <c r="AQ49" s="35">
        <f ca="1">RAND()*(100-1)+1</f>
        <v>15.499210140540775</v>
      </c>
      <c r="AR49" s="35">
        <f ca="1">RAND()*(100-1)+1</f>
        <v>44.929652621514315</v>
      </c>
      <c r="AS49" s="35">
        <f ca="1">RAND()*(100-1)+1</f>
        <v>24.29459859822337</v>
      </c>
      <c r="AT49" s="35">
        <f ca="1">IF(AS49&gt;35,8+RAND()*(4-1)+1,IF(AS49&gt;30,T49+RAND()*(10-1)+1,T49))</f>
        <v>8</v>
      </c>
      <c r="AU49" s="35">
        <f ca="1">IF(T49&gt;12,(IF(AS49&gt;50,8+RAND()*(4-1)+1,IF(AS49&gt;20,T49,T49+RAND()*(20-1)+1))),IF(AS49&gt;90,8+RAND()*(4-1)+1,S49))</f>
        <v>8</v>
      </c>
      <c r="AV49" s="35">
        <f ca="1">RAND()*(100-1)+1</f>
        <v>67.202871035110462</v>
      </c>
      <c r="AW49" s="35">
        <f ca="1">RAND()*(100-1)+1</f>
        <v>49.785311574817271</v>
      </c>
      <c r="AX49" s="35">
        <f ca="1">IF(AW49&gt;35,8+RAND()*(4-1)+1,IF(AW49&gt;30,X49+RAND()*(10-1)+1,X49))</f>
        <v>11.198745747660649</v>
      </c>
      <c r="AY49" s="35">
        <f ca="1">IF(X49&gt;12,(IF(AW49&gt;50,8+RAND()*(4-1)+1,IF(AW49&gt;20,X49,X49+RAND()*(20-1)+1))),IF(AW49&gt;90,8+RAND()*(4-1)+1,Y49))</f>
        <v>8</v>
      </c>
      <c r="AZ49" s="35">
        <f ca="1">RAND()*(100-1)+1</f>
        <v>11.736065375375082</v>
      </c>
      <c r="BA49" s="34">
        <f ca="1">RAND()*(100-1)+1</f>
        <v>92.150597800260954</v>
      </c>
    </row>
    <row r="50" spans="1:53" s="7" customFormat="1" ht="12">
      <c r="A50" s="63">
        <v>5</v>
      </c>
      <c r="B50" s="61"/>
      <c r="C50" s="61"/>
      <c r="D50" s="60"/>
      <c r="E50" s="59"/>
      <c r="F50" s="58" t="s">
        <v>15</v>
      </c>
      <c r="G50" s="57">
        <v>100</v>
      </c>
      <c r="H50" s="57" t="s">
        <v>16</v>
      </c>
      <c r="I50" s="57">
        <v>0</v>
      </c>
      <c r="J50" s="57">
        <v>0</v>
      </c>
      <c r="K50" s="57">
        <v>0</v>
      </c>
      <c r="L50" s="56">
        <v>333</v>
      </c>
      <c r="M50" s="54">
        <v>363</v>
      </c>
      <c r="N50" s="54">
        <v>396</v>
      </c>
      <c r="O50" s="54">
        <v>429</v>
      </c>
      <c r="P50" s="54">
        <v>396</v>
      </c>
      <c r="Q50" s="54">
        <v>359</v>
      </c>
      <c r="R50" s="55">
        <v>326</v>
      </c>
      <c r="S50" s="54">
        <v>9</v>
      </c>
      <c r="T50" s="54">
        <v>9</v>
      </c>
      <c r="U50" s="54">
        <v>9</v>
      </c>
      <c r="V50" s="54">
        <v>9</v>
      </c>
      <c r="W50" s="54">
        <v>9</v>
      </c>
      <c r="X50" s="54">
        <v>9</v>
      </c>
      <c r="Y50" s="53">
        <v>9</v>
      </c>
      <c r="Z50" s="42">
        <f>(+(100)-((R50-330)/3)-((Q50-360)/5)-((P50-390)/7)-((O50-405)/10)+AG50-AH50+((K50+AI50-1.798)/2)+((J50+AI50-1.798)/4)+((R50+Q50+P50+O50-1485)/7))/100</f>
        <v>1.0099911904761902</v>
      </c>
      <c r="AA50" s="41">
        <f>(+(100)-((L50-330)/3)-((M50-360)/5)-((N50-390)/7)-((O50-405)/10)+AG50-AH50+((I50+AI50-1.798)/2)+((J50+AI50-1.798)/4)+((L50+M50+N50+O50-1485)/7))/100</f>
        <v>0.99437214285714282</v>
      </c>
      <c r="AB50" s="41">
        <f>(100+(((((N50+P50+O50)-1185)*0.06))+(((L50+R50)-660)*0.325)+((((IF(S50&gt;11,S50,11))+(IF(T50&gt;11,T50,11))+(IF(U50&gt;11,U50,11))+(IF(W50&gt;11,W50,11))+(IF(X50&gt;11,X50,11))+(IF(Y50&gt;11,Y50,11))-66)/6)*2.2)))/100</f>
        <v>1.0183499999999999</v>
      </c>
      <c r="AC50" s="41">
        <f>(((+(100)+((L50-330)/2.5)+((O50-405)/8)+((R50-330)/16)+((N50-390)/11)+((P50-390)/12))/100)+(((AI50-1.798)*0.0225)/2)+((((I50*0.16)+(J50*0.5)+(K50*0.34))*0.06)/2))*(1+(AG50*0.089))</f>
        <v>0.91758383840909108</v>
      </c>
      <c r="AD50" s="41">
        <f>((+(100)-((R50-330)/1.5)-((Q50-360)/2.75)-((P50-390)/7)-((O50-405)/21)-((N50-390)/30)-(((U50*0.133)+(V50*0.19)+(W50*0.57)+(X50*1.45)+(Y50*2.658)-55)/7.5))/100)+((AI50-1.798)*0.0225)+((((K50*1.567)+(J50*0.275))/1.842)*0.06)</f>
        <v>0.93616936363636349</v>
      </c>
      <c r="AE50" s="41">
        <f>((+(100)-((L50-330)/1.5)-((M50-360)/2.75)-((N50-390)/7)-((O50-405)/21)-((P50-390)/30)-(((S50*2.658)+(T50*1.45)+(U50*0.57)+(V50*0.19)+(W50*0.133)-55)/7.5))/100)+((AI50-1.798)*0.0225)+((((I50*1.567)+(J50*0.275))/1.842)*0.06)</f>
        <v>0.87495724242424244</v>
      </c>
      <c r="AF50" s="40">
        <f>(((Z50+AA50)/2)+AB50+AC50+((AD50+AE50)/2))/4</f>
        <v>0.96091970202651511</v>
      </c>
      <c r="AG50" s="39">
        <f>IF(F50="A",4,IF(OR(F50="AG"),3,IF(F50="AD",2,IF(OR(F50="D",F50="F"),1,IF(F50="M",0,IF(F50="G",-1,IF(F50="L",-2,IF(F50="P",-3,0))))))))</f>
        <v>-1</v>
      </c>
      <c r="AH50" s="38">
        <f>IF(H50="-",0,IF(H50="XS",-4,IF(H50="VS",-3,IF(H50="A",0,IF(H50="L",2,IF(H50="VL",3,IF(H50="XL",4,0)))))))</f>
        <v>-3</v>
      </c>
      <c r="AI50" s="37">
        <f>IF(G50="",1.8,IF((2*((SQRT(G50/100)-1)+100/100)-4)&gt;0,(2*((2*((SQRT(G50/100)-1)+100/100)-4))),(2*((SQRT(G50/100)-1)+100/100)-4)))</f>
        <v>-2</v>
      </c>
      <c r="AJ50" s="36">
        <f ca="1">RAND()*(100-1)+1</f>
        <v>20.329081995313327</v>
      </c>
      <c r="AK50" s="35">
        <f ca="1">RAND()*(100-1)+1</f>
        <v>60.213119155743414</v>
      </c>
      <c r="AL50" s="35">
        <f ca="1">RAND()*(100-1)+1</f>
        <v>19.904263992106372</v>
      </c>
      <c r="AM50" s="35">
        <f ca="1">RAND()*(100-1)+1</f>
        <v>83.793113563787614</v>
      </c>
      <c r="AN50" s="35">
        <f ca="1">RAND()*(100-1)+1</f>
        <v>32.155139077113844</v>
      </c>
      <c r="AO50" s="35">
        <f ca="1">RAND()*(100-1)+1</f>
        <v>20.85312427041481</v>
      </c>
      <c r="AP50" s="35">
        <f ca="1">RAND()*(100-1)+1</f>
        <v>35.83350590331198</v>
      </c>
      <c r="AQ50" s="35">
        <f ca="1">RAND()*(100-1)+1</f>
        <v>53.306793651091567</v>
      </c>
      <c r="AR50" s="35">
        <f ca="1">RAND()*(100-1)+1</f>
        <v>77.176254136568275</v>
      </c>
      <c r="AS50" s="35">
        <f ca="1">RAND()*(100-1)+1</f>
        <v>98.431953053933299</v>
      </c>
      <c r="AT50" s="35">
        <f ca="1">IF(AS50&gt;35,8+RAND()*(4-1)+1,IF(AS50&gt;30,T50+RAND()*(10-1)+1,T50))</f>
        <v>11.559107023205279</v>
      </c>
      <c r="AU50" s="35">
        <f ca="1">IF(T50&gt;12,(IF(AS50&gt;50,8+RAND()*(4-1)+1,IF(AS50&gt;20,T50,T50+RAND()*(20-1)+1))),IF(AS50&gt;90,8+RAND()*(4-1)+1,S50))</f>
        <v>9.3973482471993179</v>
      </c>
      <c r="AV50" s="35">
        <f ca="1">RAND()*(100-1)+1</f>
        <v>25.853841151931942</v>
      </c>
      <c r="AW50" s="35">
        <f ca="1">RAND()*(100-1)+1</f>
        <v>87.981798789565957</v>
      </c>
      <c r="AX50" s="35">
        <f ca="1">IF(AW50&gt;35,8+RAND()*(4-1)+1,IF(AW50&gt;30,X50+RAND()*(10-1)+1,X50))</f>
        <v>10.961058022319946</v>
      </c>
      <c r="AY50" s="35">
        <f ca="1">IF(X50&gt;12,(IF(AW50&gt;50,8+RAND()*(4-1)+1,IF(AW50&gt;20,X50,X50+RAND()*(20-1)+1))),IF(AW50&gt;90,8+RAND()*(4-1)+1,Y50))</f>
        <v>9</v>
      </c>
      <c r="AZ50" s="35">
        <f ca="1">RAND()*(100-1)+1</f>
        <v>9.4926537534566755</v>
      </c>
      <c r="BA50" s="34">
        <f ca="1">RAND()*(100-1)+1</f>
        <v>36.460135741556485</v>
      </c>
    </row>
    <row r="51" spans="1:53" s="7" customFormat="1" ht="12">
      <c r="A51" s="62">
        <v>6</v>
      </c>
      <c r="B51" s="61"/>
      <c r="C51" s="61"/>
      <c r="D51" s="60"/>
      <c r="E51" s="59"/>
      <c r="F51" s="58" t="s">
        <v>15</v>
      </c>
      <c r="G51" s="57">
        <v>100</v>
      </c>
      <c r="H51" s="57" t="s">
        <v>16</v>
      </c>
      <c r="I51" s="57">
        <v>0</v>
      </c>
      <c r="J51" s="57">
        <v>0</v>
      </c>
      <c r="K51" s="57">
        <v>0</v>
      </c>
      <c r="L51" s="56">
        <v>333</v>
      </c>
      <c r="M51" s="54">
        <v>363</v>
      </c>
      <c r="N51" s="54">
        <v>396</v>
      </c>
      <c r="O51" s="54">
        <v>429</v>
      </c>
      <c r="P51" s="54">
        <v>396</v>
      </c>
      <c r="Q51" s="54">
        <v>359</v>
      </c>
      <c r="R51" s="55">
        <v>326</v>
      </c>
      <c r="S51" s="54">
        <v>9</v>
      </c>
      <c r="T51" s="54">
        <v>9</v>
      </c>
      <c r="U51" s="54">
        <v>9</v>
      </c>
      <c r="V51" s="54">
        <v>9</v>
      </c>
      <c r="W51" s="54">
        <v>9</v>
      </c>
      <c r="X51" s="54">
        <v>9</v>
      </c>
      <c r="Y51" s="53">
        <v>9</v>
      </c>
      <c r="Z51" s="42">
        <f>(+(100)-((R51-330)/3)-((Q51-360)/5)-((P51-390)/7)-((O51-405)/10)+AG51-AH51+((K51+AI51-1.798)/2)+((J51+AI51-1.798)/4)+((R51+Q51+P51+O51-1485)/7))/100</f>
        <v>1.0099911904761902</v>
      </c>
      <c r="AA51" s="41">
        <f>(+(100)-((L51-330)/3)-((M51-360)/5)-((N51-390)/7)-((O51-405)/10)+AG51-AH51+((I51+AI51-1.798)/2)+((J51+AI51-1.798)/4)+((L51+M51+N51+O51-1485)/7))/100</f>
        <v>0.99437214285714282</v>
      </c>
      <c r="AB51" s="41">
        <f>(100+(((((N51+P51+O51)-1185)*0.06))+(((L51+R51)-660)*0.325)+((((IF(S51&gt;11,S51,11))+(IF(T51&gt;11,T51,11))+(IF(U51&gt;11,U51,11))+(IF(W51&gt;11,W51,11))+(IF(X51&gt;11,X51,11))+(IF(Y51&gt;11,Y51,11))-66)/6)*2.2)))/100</f>
        <v>1.0183499999999999</v>
      </c>
      <c r="AC51" s="41">
        <f>(((+(100)+((L51-330)/2.5)+((O51-405)/8)+((R51-330)/16)+((N51-390)/11)+((P51-390)/12))/100)+(((AI51-1.798)*0.0225)/2)+((((I51*0.16)+(J51*0.5)+(K51*0.34))*0.06)/2))*(1+(AG51*0.089))</f>
        <v>0.91758383840909108</v>
      </c>
      <c r="AD51" s="41">
        <f>((+(100)-((R51-330)/1.5)-((Q51-360)/2.75)-((P51-390)/7)-((O51-405)/21)-((N51-390)/30)-(((U51*0.133)+(V51*0.19)+(W51*0.57)+(X51*1.45)+(Y51*2.658)-55)/7.5))/100)+((AI51-1.798)*0.0225)+((((K51*1.567)+(J51*0.275))/1.842)*0.06)</f>
        <v>0.93616936363636349</v>
      </c>
      <c r="AE51" s="41">
        <f>((+(100)-((L51-330)/1.5)-((M51-360)/2.75)-((N51-390)/7)-((O51-405)/21)-((P51-390)/30)-(((S51*2.658)+(T51*1.45)+(U51*0.57)+(V51*0.19)+(W51*0.133)-55)/7.5))/100)+((AI51-1.798)*0.0225)+((((I51*1.567)+(J51*0.275))/1.842)*0.06)</f>
        <v>0.87495724242424244</v>
      </c>
      <c r="AF51" s="40">
        <f>(((Z51+AA51)/2)+AB51+AC51+((AD51+AE51)/2))/4</f>
        <v>0.96091970202651511</v>
      </c>
      <c r="AG51" s="39">
        <f>IF(F51="A",4,IF(OR(F51="AG"),3,IF(F51="AD",2,IF(OR(F51="D",F51="F"),1,IF(F51="M",0,IF(F51="G",-1,IF(F51="L",-2,IF(F51="P",-3,0))))))))</f>
        <v>-1</v>
      </c>
      <c r="AH51" s="38">
        <f>IF(H51="-",0,IF(H51="XS",-4,IF(H51="VS",-3,IF(H51="A",0,IF(H51="L",2,IF(H51="VL",3,IF(H51="XL",4,0)))))))</f>
        <v>-3</v>
      </c>
      <c r="AI51" s="37">
        <f>IF(G51="",1.8,IF((2*((SQRT(G51/100)-1)+100/100)-4)&gt;0,(2*((2*((SQRT(G51/100)-1)+100/100)-4))),(2*((SQRT(G51/100)-1)+100/100)-4)))</f>
        <v>-2</v>
      </c>
      <c r="AJ51" s="36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4"/>
    </row>
    <row r="52" spans="1:53" s="7" customFormat="1" ht="12">
      <c r="A52" s="62">
        <v>7</v>
      </c>
      <c r="B52" s="61"/>
      <c r="C52" s="61"/>
      <c r="D52" s="60"/>
      <c r="E52" s="59"/>
      <c r="F52" s="58" t="s">
        <v>15</v>
      </c>
      <c r="G52" s="57">
        <v>100</v>
      </c>
      <c r="H52" s="57" t="s">
        <v>16</v>
      </c>
      <c r="I52" s="57">
        <v>0</v>
      </c>
      <c r="J52" s="57">
        <v>0</v>
      </c>
      <c r="K52" s="57">
        <v>0</v>
      </c>
      <c r="L52" s="56">
        <v>333</v>
      </c>
      <c r="M52" s="54">
        <v>363</v>
      </c>
      <c r="N52" s="54">
        <v>396</v>
      </c>
      <c r="O52" s="54">
        <v>429</v>
      </c>
      <c r="P52" s="54">
        <v>396</v>
      </c>
      <c r="Q52" s="54">
        <v>359</v>
      </c>
      <c r="R52" s="55">
        <v>326</v>
      </c>
      <c r="S52" s="54">
        <v>9</v>
      </c>
      <c r="T52" s="54">
        <v>9</v>
      </c>
      <c r="U52" s="54">
        <v>9</v>
      </c>
      <c r="V52" s="54">
        <v>9</v>
      </c>
      <c r="W52" s="54">
        <v>9</v>
      </c>
      <c r="X52" s="54">
        <v>9</v>
      </c>
      <c r="Y52" s="53">
        <v>9</v>
      </c>
      <c r="Z52" s="42">
        <f>(+(100)-((R52-330)/3)-((Q52-360)/5)-((P52-390)/7)-((O52-405)/10)+AG52-AH52+((K52+AI52-1.798)/2)+((J52+AI52-1.798)/4)+((R52+Q52+P52+O52-1485)/7))/100</f>
        <v>1.0099911904761902</v>
      </c>
      <c r="AA52" s="41">
        <f>(+(100)-((L52-330)/3)-((M52-360)/5)-((N52-390)/7)-((O52-405)/10)+AG52-AH52+((I52+AI52-1.798)/2)+((J52+AI52-1.798)/4)+((L52+M52+N52+O52-1485)/7))/100</f>
        <v>0.99437214285714282</v>
      </c>
      <c r="AB52" s="41">
        <f>(100+(((((N52+P52+O52)-1185)*0.06))+(((L52+R52)-660)*0.325)+((((IF(S52&gt;11,S52,11))+(IF(T52&gt;11,T52,11))+(IF(U52&gt;11,U52,11))+(IF(W52&gt;11,W52,11))+(IF(X52&gt;11,X52,11))+(IF(Y52&gt;11,Y52,11))-66)/6)*2.2)))/100</f>
        <v>1.0183499999999999</v>
      </c>
      <c r="AC52" s="41">
        <f>(((+(100)+((L52-330)/2.5)+((O52-405)/8)+((R52-330)/16)+((N52-390)/11)+((P52-390)/12))/100)+(((AI52-1.798)*0.0225)/2)+((((I52*0.16)+(J52*0.5)+(K52*0.34))*0.06)/2))*(1+(AG52*0.089))</f>
        <v>0.91758383840909108</v>
      </c>
      <c r="AD52" s="41">
        <f>((+(100)-((R52-330)/1.5)-((Q52-360)/2.75)-((P52-390)/7)-((O52-405)/21)-((N52-390)/30)-(((U52*0.133)+(V52*0.19)+(W52*0.57)+(X52*1.45)+(Y52*2.658)-55)/7.5))/100)+((AI52-1.798)*0.0225)+((((K52*1.567)+(J52*0.275))/1.842)*0.06)</f>
        <v>0.93616936363636349</v>
      </c>
      <c r="AE52" s="41">
        <f>((+(100)-((L52-330)/1.5)-((M52-360)/2.75)-((N52-390)/7)-((O52-405)/21)-((P52-390)/30)-(((S52*2.658)+(T52*1.45)+(U52*0.57)+(V52*0.19)+(W52*0.133)-55)/7.5))/100)+((AI52-1.798)*0.0225)+((((I52*1.567)+(J52*0.275))/1.842)*0.06)</f>
        <v>0.87495724242424244</v>
      </c>
      <c r="AF52" s="40">
        <f>(((Z52+AA52)/2)+AB52+AC52+((AD52+AE52)/2))/4</f>
        <v>0.96091970202651511</v>
      </c>
      <c r="AG52" s="39">
        <f>IF(F52="A",4,IF(OR(F52="AG"),3,IF(F52="AD",2,IF(OR(F52="D",F52="F"),1,IF(F52="M",0,IF(F52="G",-1,IF(F52="L",-2,IF(F52="P",-3,0))))))))</f>
        <v>-1</v>
      </c>
      <c r="AH52" s="38">
        <f>IF(H52="-",0,IF(H52="XS",-4,IF(H52="VS",-3,IF(H52="A",0,IF(H52="L",2,IF(H52="VL",3,IF(H52="XL",4,0)))))))</f>
        <v>-3</v>
      </c>
      <c r="AI52" s="37">
        <f>IF(G52="",1.8,IF((2*((SQRT(G52/100)-1)+100/100)-4)&gt;0,(2*((2*((SQRT(G52/100)-1)+100/100)-4))),(2*((SQRT(G52/100)-1)+100/100)-4)))</f>
        <v>-2</v>
      </c>
      <c r="AJ52" s="36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4"/>
    </row>
    <row r="53" spans="1:53" s="7" customFormat="1" thickBot="1">
      <c r="A53" s="62">
        <v>8</v>
      </c>
      <c r="B53" s="61"/>
      <c r="C53" s="61"/>
      <c r="D53" s="60"/>
      <c r="E53" s="59"/>
      <c r="F53" s="58" t="s">
        <v>15</v>
      </c>
      <c r="G53" s="57">
        <v>100</v>
      </c>
      <c r="H53" s="57" t="s">
        <v>16</v>
      </c>
      <c r="I53" s="57">
        <v>0</v>
      </c>
      <c r="J53" s="57">
        <v>0</v>
      </c>
      <c r="K53" s="57">
        <v>0</v>
      </c>
      <c r="L53" s="56">
        <v>333</v>
      </c>
      <c r="M53" s="54">
        <v>363</v>
      </c>
      <c r="N53" s="54">
        <v>396</v>
      </c>
      <c r="O53" s="54">
        <v>429</v>
      </c>
      <c r="P53" s="54">
        <v>396</v>
      </c>
      <c r="Q53" s="54">
        <v>359</v>
      </c>
      <c r="R53" s="55">
        <v>326</v>
      </c>
      <c r="S53" s="54">
        <v>9</v>
      </c>
      <c r="T53" s="54">
        <v>9</v>
      </c>
      <c r="U53" s="54">
        <v>9</v>
      </c>
      <c r="V53" s="54">
        <v>9</v>
      </c>
      <c r="W53" s="54">
        <v>9</v>
      </c>
      <c r="X53" s="54">
        <v>9</v>
      </c>
      <c r="Y53" s="53">
        <v>9</v>
      </c>
      <c r="Z53" s="42">
        <f>(+(100)-((R53-330)/3)-((Q53-360)/5)-((P53-390)/7)-((O53-405)/10)+AG53-AH53+((K53+AI53-1.798)/2)+((J53+AI53-1.798)/4)+((R53+Q53+P53+O53-1485)/7))/100</f>
        <v>1.0099911904761902</v>
      </c>
      <c r="AA53" s="41">
        <f>(+(100)-((L53-330)/3)-((M53-360)/5)-((N53-390)/7)-((O53-405)/10)+AG53-AH53+((I53+AI53-1.798)/2)+((J53+AI53-1.798)/4)+((L53+M53+N53+O53-1485)/7))/100</f>
        <v>0.99437214285714282</v>
      </c>
      <c r="AB53" s="41">
        <f>(100+(((((N53+P53+O53)-1185)*0.06))+(((L53+R53)-660)*0.325)+((((IF(S53&gt;11,S53,11))+(IF(T53&gt;11,T53,11))+(IF(U53&gt;11,U53,11))+(IF(W53&gt;11,W53,11))+(IF(X53&gt;11,X53,11))+(IF(Y53&gt;11,Y53,11))-66)/6)*2.2)))/100</f>
        <v>1.0183499999999999</v>
      </c>
      <c r="AC53" s="41">
        <f>(((+(100)+((L53-330)/2.5)+((O53-405)/8)+((R53-330)/16)+((N53-390)/11)+((P53-390)/12))/100)+(((AI53-1.798)*0.0225)/2)+((((I53*0.16)+(J53*0.5)+(K53*0.34))*0.06)/2))*(1+(AG53*0.089))</f>
        <v>0.91758383840909108</v>
      </c>
      <c r="AD53" s="41">
        <f>((+(100)-((R53-330)/1.5)-((Q53-360)/2.75)-((P53-390)/7)-((O53-405)/21)-((N53-390)/30)-(((U53*0.133)+(V53*0.19)+(W53*0.57)+(X53*1.45)+(Y53*2.658)-55)/7.5))/100)+((AI53-1.798)*0.0225)+((((K53*1.567)+(J53*0.275))/1.842)*0.06)</f>
        <v>0.93616936363636349</v>
      </c>
      <c r="AE53" s="41">
        <f>((+(100)-((L53-330)/1.5)-((M53-360)/2.75)-((N53-390)/7)-((O53-405)/21)-((P53-390)/30)-(((S53*2.658)+(T53*1.45)+(U53*0.57)+(V53*0.19)+(W53*0.133)-55)/7.5))/100)+((AI53-1.798)*0.0225)+((((I53*1.567)+(J53*0.275))/1.842)*0.06)</f>
        <v>0.87495724242424244</v>
      </c>
      <c r="AF53" s="40">
        <f>(((Z53+AA53)/2)+AB53+AC53+((AD53+AE53)/2))/4</f>
        <v>0.96091970202651511</v>
      </c>
      <c r="AG53" s="39">
        <f>IF(F53="A",4,IF(OR(F53="AG"),3,IF(F53="AD",2,IF(OR(F53="D",F53="F"),1,IF(F53="M",0,IF(F53="G",-1,IF(F53="L",-2,IF(F53="P",-3,0))))))))</f>
        <v>-1</v>
      </c>
      <c r="AH53" s="38">
        <f>IF(H53="-",0,IF(H53="XS",-4,IF(H53="VS",-3,IF(H53="A",0,IF(H53="L",2,IF(H53="VL",3,IF(H53="XL",4,0)))))))</f>
        <v>-3</v>
      </c>
      <c r="AI53" s="37">
        <f>IF(G53="",1.8,IF((2*((SQRT(G53/100)-1)+100/100)-4)&gt;0,(2*((2*((SQRT(G53/100)-1)+100/100)-4))),(2*((SQRT(G53/100)-1)+100/100)-4)))</f>
        <v>-2</v>
      </c>
      <c r="AJ53" s="36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4"/>
    </row>
    <row r="54" spans="1:53" s="7" customFormat="1" ht="12">
      <c r="A54" s="63">
        <v>9</v>
      </c>
      <c r="B54" s="61"/>
      <c r="C54" s="61"/>
      <c r="D54" s="60"/>
      <c r="E54" s="59"/>
      <c r="F54" s="58" t="s">
        <v>15</v>
      </c>
      <c r="G54" s="57">
        <v>100</v>
      </c>
      <c r="H54" s="57" t="s">
        <v>16</v>
      </c>
      <c r="I54" s="57">
        <v>0</v>
      </c>
      <c r="J54" s="57">
        <v>0</v>
      </c>
      <c r="K54" s="57">
        <v>0</v>
      </c>
      <c r="L54" s="56">
        <v>333</v>
      </c>
      <c r="M54" s="54">
        <v>363</v>
      </c>
      <c r="N54" s="54">
        <v>396</v>
      </c>
      <c r="O54" s="54">
        <v>429</v>
      </c>
      <c r="P54" s="54">
        <v>396</v>
      </c>
      <c r="Q54" s="54">
        <v>359</v>
      </c>
      <c r="R54" s="55">
        <v>326</v>
      </c>
      <c r="S54" s="54">
        <v>9</v>
      </c>
      <c r="T54" s="54">
        <v>9</v>
      </c>
      <c r="U54" s="54">
        <v>9</v>
      </c>
      <c r="V54" s="54">
        <v>9</v>
      </c>
      <c r="W54" s="54">
        <v>9</v>
      </c>
      <c r="X54" s="54">
        <v>9</v>
      </c>
      <c r="Y54" s="53">
        <v>9</v>
      </c>
      <c r="Z54" s="42">
        <f>(+(100)-((R54-330)/3)-((Q54-360)/5)-((P54-390)/7)-((O54-405)/10)+AG54-AH54+((K54+AI54-1.798)/2)+((J54+AI54-1.798)/4)+((R54+Q54+P54+O54-1485)/7))/100</f>
        <v>1.0099911904761902</v>
      </c>
      <c r="AA54" s="41">
        <f>(+(100)-((L54-330)/3)-((M54-360)/5)-((N54-390)/7)-((O54-405)/10)+AG54-AH54+((I54+AI54-1.798)/2)+((J54+AI54-1.798)/4)+((L54+M54+N54+O54-1485)/7))/100</f>
        <v>0.99437214285714282</v>
      </c>
      <c r="AB54" s="41">
        <f>(100+(((((N54+P54+O54)-1185)*0.06))+(((L54+R54)-660)*0.325)+((((IF(S54&gt;11,S54,11))+(IF(T54&gt;11,T54,11))+(IF(U54&gt;11,U54,11))+(IF(W54&gt;11,W54,11))+(IF(X54&gt;11,X54,11))+(IF(Y54&gt;11,Y54,11))-66)/6)*2.2)))/100</f>
        <v>1.0183499999999999</v>
      </c>
      <c r="AC54" s="41">
        <f>(((+(100)+((L54-330)/2.5)+((O54-405)/8)+((R54-330)/16)+((N54-390)/11)+((P54-390)/12))/100)+(((AI54-1.798)*0.0225)/2)+((((I54*0.16)+(J54*0.5)+(K54*0.34))*0.06)/2))*(1+(AG54*0.089))</f>
        <v>0.91758383840909108</v>
      </c>
      <c r="AD54" s="41">
        <f>((+(100)-((R54-330)/1.5)-((Q54-360)/2.75)-((P54-390)/7)-((O54-405)/21)-((N54-390)/30)-(((U54*0.133)+(V54*0.19)+(W54*0.57)+(X54*1.45)+(Y54*2.658)-55)/7.5))/100)+((AI54-1.798)*0.0225)+((((K54*1.567)+(J54*0.275))/1.842)*0.06)</f>
        <v>0.93616936363636349</v>
      </c>
      <c r="AE54" s="41">
        <f>((+(100)-((L54-330)/1.5)-((M54-360)/2.75)-((N54-390)/7)-((O54-405)/21)-((P54-390)/30)-(((S54*2.658)+(T54*1.45)+(U54*0.57)+(V54*0.19)+(W54*0.133)-55)/7.5))/100)+((AI54-1.798)*0.0225)+((((I54*1.567)+(J54*0.275))/1.842)*0.06)</f>
        <v>0.87495724242424244</v>
      </c>
      <c r="AF54" s="40">
        <f>(((Z54+AA54)/2)+AB54+AC54+((AD54+AE54)/2))/4</f>
        <v>0.96091970202651511</v>
      </c>
      <c r="AG54" s="39">
        <f>IF(F54="A",4,IF(OR(F54="AG"),3,IF(F54="AD",2,IF(OR(F54="D",F54="F"),1,IF(F54="M",0,IF(F54="G",-1,IF(F54="L",-2,IF(F54="P",-3,0))))))))</f>
        <v>-1</v>
      </c>
      <c r="AH54" s="38">
        <f>IF(H54="-",0,IF(H54="XS",-4,IF(H54="VS",-3,IF(H54="A",0,IF(H54="L",2,IF(H54="VL",3,IF(H54="XL",4,0)))))))</f>
        <v>-3</v>
      </c>
      <c r="AI54" s="37">
        <f>IF(G54="",1.8,IF((2*((SQRT(G54/100)-1)+100/100)-4)&gt;0,(2*((2*((SQRT(G54/100)-1)+100/100)-4))),(2*((SQRT(G54/100)-1)+100/100)-4)))</f>
        <v>-2</v>
      </c>
      <c r="AJ54" s="36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4"/>
    </row>
    <row r="55" spans="1:53" s="7" customFormat="1" ht="12">
      <c r="A55" s="62">
        <v>10</v>
      </c>
      <c r="B55" s="61"/>
      <c r="C55" s="61"/>
      <c r="D55" s="60"/>
      <c r="E55" s="59"/>
      <c r="F55" s="58" t="s">
        <v>15</v>
      </c>
      <c r="G55" s="57">
        <v>100</v>
      </c>
      <c r="H55" s="57" t="s">
        <v>16</v>
      </c>
      <c r="I55" s="57">
        <v>0</v>
      </c>
      <c r="J55" s="57">
        <v>0</v>
      </c>
      <c r="K55" s="57">
        <v>0</v>
      </c>
      <c r="L55" s="56">
        <v>333</v>
      </c>
      <c r="M55" s="54">
        <v>363</v>
      </c>
      <c r="N55" s="54">
        <v>396</v>
      </c>
      <c r="O55" s="54">
        <v>429</v>
      </c>
      <c r="P55" s="54">
        <v>396</v>
      </c>
      <c r="Q55" s="54">
        <v>359</v>
      </c>
      <c r="R55" s="55">
        <v>326</v>
      </c>
      <c r="S55" s="54">
        <v>9</v>
      </c>
      <c r="T55" s="54">
        <v>9</v>
      </c>
      <c r="U55" s="54">
        <v>9</v>
      </c>
      <c r="V55" s="54">
        <v>9</v>
      </c>
      <c r="W55" s="54">
        <v>9</v>
      </c>
      <c r="X55" s="54">
        <v>9</v>
      </c>
      <c r="Y55" s="53">
        <v>9</v>
      </c>
      <c r="Z55" s="42">
        <f>(+(100)-((R55-330)/3)-((Q55-360)/5)-((P55-390)/7)-((O55-405)/10)+AG55-AH55+((K55+AI55-1.798)/2)+((J55+AI55-1.798)/4)+((R55+Q55+P55+O55-1485)/7))/100</f>
        <v>1.0099911904761902</v>
      </c>
      <c r="AA55" s="41">
        <f>(+(100)-((L55-330)/3)-((M55-360)/5)-((N55-390)/7)-((O55-405)/10)+AG55-AH55+((I55+AI55-1.798)/2)+((J55+AI55-1.798)/4)+((L55+M55+N55+O55-1485)/7))/100</f>
        <v>0.99437214285714282</v>
      </c>
      <c r="AB55" s="41">
        <f>(100+(((((N55+P55+O55)-1185)*0.06))+(((L55+R55)-660)*0.325)+((((IF(S55&gt;11,S55,11))+(IF(T55&gt;11,T55,11))+(IF(U55&gt;11,U55,11))+(IF(W55&gt;11,W55,11))+(IF(X55&gt;11,X55,11))+(IF(Y55&gt;11,Y55,11))-66)/6)*2.2)))/100</f>
        <v>1.0183499999999999</v>
      </c>
      <c r="AC55" s="41">
        <f>(((+(100)+((L55-330)/2.5)+((O55-405)/8)+((R55-330)/16)+((N55-390)/11)+((P55-390)/12))/100)+(((AI55-1.798)*0.0225)/2)+((((I55*0.16)+(J55*0.5)+(K55*0.34))*0.06)/2))*(1+(AG55*0.089))</f>
        <v>0.91758383840909108</v>
      </c>
      <c r="AD55" s="41">
        <f>((+(100)-((R55-330)/1.5)-((Q55-360)/2.75)-((P55-390)/7)-((O55-405)/21)-((N55-390)/30)-(((U55*0.133)+(V55*0.19)+(W55*0.57)+(X55*1.45)+(Y55*2.658)-55)/7.5))/100)+((AI55-1.798)*0.0225)+((((K55*1.567)+(J55*0.275))/1.842)*0.06)</f>
        <v>0.93616936363636349</v>
      </c>
      <c r="AE55" s="41">
        <f>((+(100)-((L55-330)/1.5)-((M55-360)/2.75)-((N55-390)/7)-((O55-405)/21)-((P55-390)/30)-(((S55*2.658)+(T55*1.45)+(U55*0.57)+(V55*0.19)+(W55*0.133)-55)/7.5))/100)+((AI55-1.798)*0.0225)+((((I55*1.567)+(J55*0.275))/1.842)*0.06)</f>
        <v>0.87495724242424244</v>
      </c>
      <c r="AF55" s="40">
        <f>(((Z55+AA55)/2)+AB55+AC55+((AD55+AE55)/2))/4</f>
        <v>0.96091970202651511</v>
      </c>
      <c r="AG55" s="39">
        <f>IF(F55="A",4,IF(OR(F55="AG"),3,IF(F55="AD",2,IF(OR(F55="D",F55="F"),1,IF(F55="M",0,IF(F55="G",-1,IF(F55="L",-2,IF(F55="P",-3,0))))))))</f>
        <v>-1</v>
      </c>
      <c r="AH55" s="38">
        <f>IF(H55="-",0,IF(H55="XS",-4,IF(H55="VS",-3,IF(H55="A",0,IF(H55="L",2,IF(H55="VL",3,IF(H55="XL",4,0)))))))</f>
        <v>-3</v>
      </c>
      <c r="AI55" s="37">
        <f>IF(G55="",1.8,IF((2*((SQRT(G55/100)-1)+100/100)-4)&gt;0,(2*((2*((SQRT(G55/100)-1)+100/100)-4))),(2*((SQRT(G55/100)-1)+100/100)-4)))</f>
        <v>-2</v>
      </c>
      <c r="AJ55" s="36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4"/>
    </row>
    <row r="56" spans="1:53" s="7" customFormat="1" ht="12">
      <c r="A56" s="62">
        <v>11</v>
      </c>
      <c r="B56" s="61"/>
      <c r="C56" s="61"/>
      <c r="D56" s="60"/>
      <c r="E56" s="59"/>
      <c r="F56" s="58" t="s">
        <v>15</v>
      </c>
      <c r="G56" s="57">
        <v>100</v>
      </c>
      <c r="H56" s="57" t="s">
        <v>16</v>
      </c>
      <c r="I56" s="57">
        <v>0</v>
      </c>
      <c r="J56" s="57">
        <v>0</v>
      </c>
      <c r="K56" s="57">
        <v>0</v>
      </c>
      <c r="L56" s="56">
        <v>333</v>
      </c>
      <c r="M56" s="54">
        <v>363</v>
      </c>
      <c r="N56" s="54">
        <v>396</v>
      </c>
      <c r="O56" s="54">
        <v>429</v>
      </c>
      <c r="P56" s="54">
        <v>396</v>
      </c>
      <c r="Q56" s="54">
        <v>359</v>
      </c>
      <c r="R56" s="55">
        <v>326</v>
      </c>
      <c r="S56" s="54">
        <v>9</v>
      </c>
      <c r="T56" s="54">
        <v>9</v>
      </c>
      <c r="U56" s="54">
        <v>9</v>
      </c>
      <c r="V56" s="54">
        <v>9</v>
      </c>
      <c r="W56" s="54">
        <v>9</v>
      </c>
      <c r="X56" s="54">
        <v>9</v>
      </c>
      <c r="Y56" s="53">
        <v>9</v>
      </c>
      <c r="Z56" s="42">
        <f>(+(100)-((R56-330)/3)-((Q56-360)/5)-((P56-390)/7)-((O56-405)/10)+AG56-AH56+((K56+AI56-1.798)/2)+((J56+AI56-1.798)/4)+((R56+Q56+P56+O56-1485)/7))/100</f>
        <v>1.0099911904761902</v>
      </c>
      <c r="AA56" s="41">
        <f>(+(100)-((L56-330)/3)-((M56-360)/5)-((N56-390)/7)-((O56-405)/10)+AG56-AH56+((I56+AI56-1.798)/2)+((J56+AI56-1.798)/4)+((L56+M56+N56+O56-1485)/7))/100</f>
        <v>0.99437214285714282</v>
      </c>
      <c r="AB56" s="41">
        <f>(100+(((((N56+P56+O56)-1185)*0.06))+(((L56+R56)-660)*0.325)+((((IF(S56&gt;11,S56,11))+(IF(T56&gt;11,T56,11))+(IF(U56&gt;11,U56,11))+(IF(W56&gt;11,W56,11))+(IF(X56&gt;11,X56,11))+(IF(Y56&gt;11,Y56,11))-66)/6)*2.2)))/100</f>
        <v>1.0183499999999999</v>
      </c>
      <c r="AC56" s="41">
        <f>(((+(100)+((L56-330)/2.5)+((O56-405)/8)+((R56-330)/16)+((N56-390)/11)+((P56-390)/12))/100)+(((AI56-1.798)*0.0225)/2)+((((I56*0.16)+(J56*0.5)+(K56*0.34))*0.06)/2))*(1+(AG56*0.089))</f>
        <v>0.91758383840909108</v>
      </c>
      <c r="AD56" s="41">
        <f>((+(100)-((R56-330)/1.5)-((Q56-360)/2.75)-((P56-390)/7)-((O56-405)/21)-((N56-390)/30)-(((U56*0.133)+(V56*0.19)+(W56*0.57)+(X56*1.45)+(Y56*2.658)-55)/7.5))/100)+((AI56-1.798)*0.0225)+((((K56*1.567)+(J56*0.275))/1.842)*0.06)</f>
        <v>0.93616936363636349</v>
      </c>
      <c r="AE56" s="41">
        <f>((+(100)-((L56-330)/1.5)-((M56-360)/2.75)-((N56-390)/7)-((O56-405)/21)-((P56-390)/30)-(((S56*2.658)+(T56*1.45)+(U56*0.57)+(V56*0.19)+(W56*0.133)-55)/7.5))/100)+((AI56-1.798)*0.0225)+((((I56*1.567)+(J56*0.275))/1.842)*0.06)</f>
        <v>0.87495724242424244</v>
      </c>
      <c r="AF56" s="40">
        <f>(((Z56+AA56)/2)+AB56+AC56+((AD56+AE56)/2))/4</f>
        <v>0.96091970202651511</v>
      </c>
      <c r="AG56" s="39">
        <f>IF(F56="A",4,IF(OR(F56="AG"),3,IF(F56="AD",2,IF(OR(F56="D",F56="F"),1,IF(F56="M",0,IF(F56="G",-1,IF(F56="L",-2,IF(F56="P",-3,0))))))))</f>
        <v>-1</v>
      </c>
      <c r="AH56" s="38">
        <f>IF(H56="-",0,IF(H56="XS",-4,IF(H56="VS",-3,IF(H56="A",0,IF(H56="L",2,IF(H56="VL",3,IF(H56="XL",4,0)))))))</f>
        <v>-3</v>
      </c>
      <c r="AI56" s="37">
        <f>IF(G56="",1.8,IF((2*((SQRT(G56/100)-1)+100/100)-4)&gt;0,(2*((2*((SQRT(G56/100)-1)+100/100)-4))),(2*((SQRT(G56/100)-1)+100/100)-4)))</f>
        <v>-2</v>
      </c>
      <c r="AJ56" s="36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4"/>
    </row>
    <row r="57" spans="1:53" s="7" customFormat="1" thickBot="1">
      <c r="A57" s="62">
        <v>12</v>
      </c>
      <c r="B57" s="61"/>
      <c r="C57" s="61"/>
      <c r="D57" s="60"/>
      <c r="E57" s="59"/>
      <c r="F57" s="58" t="s">
        <v>15</v>
      </c>
      <c r="G57" s="57">
        <v>100</v>
      </c>
      <c r="H57" s="57" t="s">
        <v>16</v>
      </c>
      <c r="I57" s="57">
        <v>0</v>
      </c>
      <c r="J57" s="57">
        <v>0</v>
      </c>
      <c r="K57" s="57">
        <v>0</v>
      </c>
      <c r="L57" s="56">
        <v>333</v>
      </c>
      <c r="M57" s="54">
        <v>363</v>
      </c>
      <c r="N57" s="54">
        <v>396</v>
      </c>
      <c r="O57" s="54">
        <v>429</v>
      </c>
      <c r="P57" s="54">
        <v>396</v>
      </c>
      <c r="Q57" s="54">
        <v>359</v>
      </c>
      <c r="R57" s="55">
        <v>326</v>
      </c>
      <c r="S57" s="54">
        <v>9</v>
      </c>
      <c r="T57" s="54">
        <v>9</v>
      </c>
      <c r="U57" s="54">
        <v>9</v>
      </c>
      <c r="V57" s="54">
        <v>9</v>
      </c>
      <c r="W57" s="54">
        <v>9</v>
      </c>
      <c r="X57" s="54">
        <v>9</v>
      </c>
      <c r="Y57" s="53">
        <v>9</v>
      </c>
      <c r="Z57" s="42">
        <f>(+(100)-((R57-330)/3)-((Q57-360)/5)-((P57-390)/7)-((O57-405)/10)+AG57-AH57+((K57+AI57-1.798)/2)+((J57+AI57-1.798)/4)+((R57+Q57+P57+O57-1485)/7))/100</f>
        <v>1.0099911904761902</v>
      </c>
      <c r="AA57" s="41">
        <f>(+(100)-((L57-330)/3)-((M57-360)/5)-((N57-390)/7)-((O57-405)/10)+AG57-AH57+((I57+AI57-1.798)/2)+((J57+AI57-1.798)/4)+((L57+M57+N57+O57-1485)/7))/100</f>
        <v>0.99437214285714282</v>
      </c>
      <c r="AB57" s="41">
        <f>(100+(((((N57+P57+O57)-1185)*0.06))+(((L57+R57)-660)*0.325)+((((IF(S57&gt;11,S57,11))+(IF(T57&gt;11,T57,11))+(IF(U57&gt;11,U57,11))+(IF(W57&gt;11,W57,11))+(IF(X57&gt;11,X57,11))+(IF(Y57&gt;11,Y57,11))-66)/6)*2.2)))/100</f>
        <v>1.0183499999999999</v>
      </c>
      <c r="AC57" s="41">
        <f>(((+(100)+((L57-330)/2.5)+((O57-405)/8)+((R57-330)/16)+((N57-390)/11)+((P57-390)/12))/100)+(((AI57-1.798)*0.0225)/2)+((((I57*0.16)+(J57*0.5)+(K57*0.34))*0.06)/2))*(1+(AG57*0.089))</f>
        <v>0.91758383840909108</v>
      </c>
      <c r="AD57" s="41">
        <f>((+(100)-((R57-330)/1.5)-((Q57-360)/2.75)-((P57-390)/7)-((O57-405)/21)-((N57-390)/30)-(((U57*0.133)+(V57*0.19)+(W57*0.57)+(X57*1.45)+(Y57*2.658)-55)/7.5))/100)+((AI57-1.798)*0.0225)+((((K57*1.567)+(J57*0.275))/1.842)*0.06)</f>
        <v>0.93616936363636349</v>
      </c>
      <c r="AE57" s="41">
        <f>((+(100)-((L57-330)/1.5)-((M57-360)/2.75)-((N57-390)/7)-((O57-405)/21)-((P57-390)/30)-(((S57*2.658)+(T57*1.45)+(U57*0.57)+(V57*0.19)+(W57*0.133)-55)/7.5))/100)+((AI57-1.798)*0.0225)+((((I57*1.567)+(J57*0.275))/1.842)*0.06)</f>
        <v>0.87495724242424244</v>
      </c>
      <c r="AF57" s="40">
        <f>(((Z57+AA57)/2)+AB57+AC57+((AD57+AE57)/2))/4</f>
        <v>0.96091970202651511</v>
      </c>
      <c r="AG57" s="39">
        <f>IF(F57="A",4,IF(OR(F57="AG"),3,IF(F57="AD",2,IF(OR(F57="D",F57="F"),1,IF(F57="M",0,IF(F57="G",-1,IF(F57="L",-2,IF(F57="P",-3,0))))))))</f>
        <v>-1</v>
      </c>
      <c r="AH57" s="38">
        <f>IF(H57="-",0,IF(H57="XS",-4,IF(H57="VS",-3,IF(H57="A",0,IF(H57="L",2,IF(H57="VL",3,IF(H57="XL",4,0)))))))</f>
        <v>-3</v>
      </c>
      <c r="AI57" s="37">
        <f>IF(G57="",1.8,IF((2*((SQRT(G57/100)-1)+100/100)-4)&gt;0,(2*((2*((SQRT(G57/100)-1)+100/100)-4))),(2*((SQRT(G57/100)-1)+100/100)-4)))</f>
        <v>-2</v>
      </c>
      <c r="AJ57" s="36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4"/>
    </row>
    <row r="58" spans="1:53" s="7" customFormat="1" ht="12">
      <c r="A58" s="63">
        <v>13</v>
      </c>
      <c r="B58" s="61"/>
      <c r="C58" s="61"/>
      <c r="D58" s="60"/>
      <c r="E58" s="59"/>
      <c r="F58" s="58" t="s">
        <v>15</v>
      </c>
      <c r="G58" s="57">
        <v>100</v>
      </c>
      <c r="H58" s="57" t="s">
        <v>16</v>
      </c>
      <c r="I58" s="57">
        <v>0</v>
      </c>
      <c r="J58" s="57">
        <v>0</v>
      </c>
      <c r="K58" s="57">
        <v>0</v>
      </c>
      <c r="L58" s="56">
        <v>333</v>
      </c>
      <c r="M58" s="54">
        <v>363</v>
      </c>
      <c r="N58" s="54">
        <v>396</v>
      </c>
      <c r="O58" s="54">
        <v>429</v>
      </c>
      <c r="P58" s="54">
        <v>396</v>
      </c>
      <c r="Q58" s="54">
        <v>359</v>
      </c>
      <c r="R58" s="55">
        <v>326</v>
      </c>
      <c r="S58" s="54">
        <v>9</v>
      </c>
      <c r="T58" s="54">
        <v>9</v>
      </c>
      <c r="U58" s="54">
        <v>9</v>
      </c>
      <c r="V58" s="54">
        <v>9</v>
      </c>
      <c r="W58" s="54">
        <v>9</v>
      </c>
      <c r="X58" s="54">
        <v>9</v>
      </c>
      <c r="Y58" s="53">
        <v>9</v>
      </c>
      <c r="Z58" s="42">
        <f>(+(100)-((R58-330)/3)-((Q58-360)/5)-((P58-390)/7)-((O58-405)/10)+AG58-AH58+((K58+AI58-1.798)/2)+((J58+AI58-1.798)/4)+((R58+Q58+P58+O58-1485)/7))/100</f>
        <v>1.0099911904761902</v>
      </c>
      <c r="AA58" s="41">
        <f>(+(100)-((L58-330)/3)-((M58-360)/5)-((N58-390)/7)-((O58-405)/10)+AG58-AH58+((I58+AI58-1.798)/2)+((J58+AI58-1.798)/4)+((L58+M58+N58+O58-1485)/7))/100</f>
        <v>0.99437214285714282</v>
      </c>
      <c r="AB58" s="41">
        <f>(100+(((((N58+P58+O58)-1185)*0.06))+(((L58+R58)-660)*0.325)+((((IF(S58&gt;11,S58,11))+(IF(T58&gt;11,T58,11))+(IF(U58&gt;11,U58,11))+(IF(W58&gt;11,W58,11))+(IF(X58&gt;11,X58,11))+(IF(Y58&gt;11,Y58,11))-66)/6)*2.2)))/100</f>
        <v>1.0183499999999999</v>
      </c>
      <c r="AC58" s="41">
        <f>(((+(100)+((L58-330)/2.5)+((O58-405)/8)+((R58-330)/16)+((N58-390)/11)+((P58-390)/12))/100)+(((AI58-1.798)*0.0225)/2)+((((I58*0.16)+(J58*0.5)+(K58*0.34))*0.06)/2))*(1+(AG58*0.089))</f>
        <v>0.91758383840909108</v>
      </c>
      <c r="AD58" s="41">
        <f>((+(100)-((R58-330)/1.5)-((Q58-360)/2.75)-((P58-390)/7)-((O58-405)/21)-((N58-390)/30)-(((U58*0.133)+(V58*0.19)+(W58*0.57)+(X58*1.45)+(Y58*2.658)-55)/7.5))/100)+((AI58-1.798)*0.0225)+((((K58*1.567)+(J58*0.275))/1.842)*0.06)</f>
        <v>0.93616936363636349</v>
      </c>
      <c r="AE58" s="41">
        <f>((+(100)-((L58-330)/1.5)-((M58-360)/2.75)-((N58-390)/7)-((O58-405)/21)-((P58-390)/30)-(((S58*2.658)+(T58*1.45)+(U58*0.57)+(V58*0.19)+(W58*0.133)-55)/7.5))/100)+((AI58-1.798)*0.0225)+((((I58*1.567)+(J58*0.275))/1.842)*0.06)</f>
        <v>0.87495724242424244</v>
      </c>
      <c r="AF58" s="40">
        <f>(((Z58+AA58)/2)+AB58+AC58+((AD58+AE58)/2))/4</f>
        <v>0.96091970202651511</v>
      </c>
      <c r="AG58" s="39">
        <f>IF(F58="A",4,IF(OR(F58="AG"),3,IF(F58="AD",2,IF(OR(F58="D",F58="F"),1,IF(F58="M",0,IF(F58="G",-1,IF(F58="L",-2,IF(F58="P",-3,0))))))))</f>
        <v>-1</v>
      </c>
      <c r="AH58" s="38">
        <f>IF(H58="-",0,IF(H58="XS",-4,IF(H58="VS",-3,IF(H58="A",0,IF(H58="L",2,IF(H58="VL",3,IF(H58="XL",4,0)))))))</f>
        <v>-3</v>
      </c>
      <c r="AI58" s="37">
        <f>IF(G58="",1.8,IF((2*((SQRT(G58/100)-1)+100/100)-4)&gt;0,(2*((2*((SQRT(G58/100)-1)+100/100)-4))),(2*((SQRT(G58/100)-1)+100/100)-4)))</f>
        <v>-2</v>
      </c>
      <c r="AJ58" s="36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4"/>
    </row>
    <row r="59" spans="1:53" s="7" customFormat="1" ht="12">
      <c r="A59" s="62">
        <v>14</v>
      </c>
      <c r="B59" s="61"/>
      <c r="C59" s="61"/>
      <c r="D59" s="60"/>
      <c r="E59" s="59"/>
      <c r="F59" s="58" t="s">
        <v>15</v>
      </c>
      <c r="G59" s="57">
        <v>600</v>
      </c>
      <c r="H59" s="57" t="s">
        <v>14</v>
      </c>
      <c r="I59" s="57">
        <v>0</v>
      </c>
      <c r="J59" s="57">
        <v>0</v>
      </c>
      <c r="K59" s="57">
        <v>0</v>
      </c>
      <c r="L59" s="56">
        <f ca="1">IF(AJ59&gt;95,RAND()*(400-360)+360,IF(AJ59&gt;90,RAND()*(300-230)+230,RAND()*(370-290)+290))</f>
        <v>360.65084557378225</v>
      </c>
      <c r="M59" s="54">
        <f ca="1">IF(AK59&gt;95,RAND()*(415-385)+385,RAND()*(385-L59)+L59)</f>
        <v>378.78586802940941</v>
      </c>
      <c r="N59" s="54">
        <f ca="1">IF(AL59&gt;90,RAND()*(460-420)+420,RAND()*(410-M59)+M59)</f>
        <v>402.99959377561629</v>
      </c>
      <c r="O59" s="54" t="e">
        <f ca="1">IF(AM59&gt;98,RAND()*(480-440)+445,IF(#REF!&gt;94,RAND()*(455-420)+430,IF(#REF!&gt;86,RAND()*(425-400)+400,(IF(#REF!&gt;43,RAND()*(410-P59)+P59,RAND()*(410-N59)+N59)))))</f>
        <v>#REF!</v>
      </c>
      <c r="P59" s="54">
        <f ca="1">IF(AN59&gt;96,RAND()*(460-420)+420,RAND()*(410-Q59)+Q59)</f>
        <v>375.43271798208991</v>
      </c>
      <c r="Q59" s="54">
        <f ca="1">IF(AO59&gt;96,RAND()*(415-385)+385,RAND()*(385-R59)+R59)</f>
        <v>325.20927491501516</v>
      </c>
      <c r="R59" s="55">
        <f ca="1">IF(AP59&gt;95,RAND()*(400-360)+360,IF(AP59&gt;90,RAND()*(300-230)+230,RAND()*(370-290)+290))</f>
        <v>304.7762969135494</v>
      </c>
      <c r="S59" s="54">
        <f ca="1">IF(AQ59&gt;97,RAND()*(60-35)+35,IF(AQ59&gt;90,RAND()*(35-20)+20,IF(AQ59&gt;82,RAND()*(20-8)+8,IF(AQ59&gt;30,8+RAND()*(4-1)+1,8))))</f>
        <v>10.675479510393576</v>
      </c>
      <c r="T59" s="54">
        <f ca="1">IF(IF(AR59&gt;98,S59+RAND()*(20-1)+1,IF(AR59&gt;96,S59-RAND()*(20-1)+1,S59))&lt;8,S59,IF(AR59&gt;98,S59+RAND()*(20-1)+1,IF(AR59&gt;96,S59-RAND()*(20-1)+1,S59)))</f>
        <v>10.675479510393576</v>
      </c>
      <c r="U59" s="54">
        <f ca="1">IF(S59=T59,(IF(T59&gt;35,AT59,AU59)),T59)</f>
        <v>10.675479510393576</v>
      </c>
      <c r="V59" s="54">
        <f ca="1">IF(AV59&gt;70,W59,IF(AV59&gt;40,U59,IF(AV59&gt;3,(U59+W59)/2,RAND()*(60-8)+8)))</f>
        <v>10.675479510393576</v>
      </c>
      <c r="W59" s="54">
        <f ca="1">IF(Y59=X59,(IF(X59&gt;35,AX59,AY59)),X59)</f>
        <v>9.9721709213520775</v>
      </c>
      <c r="X59" s="54">
        <f ca="1">IF(IF(AZ59&gt;98,Y59+RAND()*(20-1)+1,IF(AZ59&gt;96,Y59-RAND()*(20-1)+1,Y59))&lt;8,Y59,IF(AZ59&gt;98,Y59+RAND()*(20-1)+1,IF(AZ59&gt;96,Y59-RAND()*(20-1)+1,Y59)))</f>
        <v>9.9721709213520775</v>
      </c>
      <c r="Y59" s="53">
        <f ca="1">IF(BA59&gt;97,RAND()*(60-35)+35,IF(BA59&gt;90,RAND()*(35-20)+20,IF(BA59&gt;82,RAND()*(20-8)+8,IF(BA59&gt;30,8+RAND()*(4-1)+1,8))))</f>
        <v>9.9721709213520775</v>
      </c>
      <c r="Z59" s="42" t="e">
        <f ca="1">(+(100)-((R59-330)/3)-((Q59-360)/5)-((P59-390)/7)-((O59-405)/10)+AG59-AH59+((K59+AI59-1.798)/2)+((J59+AI59-1.798)/4)+((R59+Q59+P59+O59-1485)/7))/100</f>
        <v>#REF!</v>
      </c>
      <c r="AA59" s="41" t="e">
        <f ca="1">(+(100)-((L59-330)/3)-((M59-360)/5)-((N59-390)/7)-((O59-405)/10)+AG59-AH59+((I59+AI59-1.798)/2)+((J59+AI59-1.798)/4)+((L59+M59+N59+O59-1485)/7))/100</f>
        <v>#REF!</v>
      </c>
      <c r="AB59" s="41" t="e">
        <f ca="1">(100+(((((N59+P59+O59)-1185)*0.06))+(((L59+R59)-660)*0.325)+((((IF(S59&gt;11,S59,11))+(IF(T59&gt;11,T59,11))+(IF(U59&gt;11,U59,11))+(IF(W59&gt;11,W59,11))+(IF(X59&gt;11,X59,11))+(IF(Y59&gt;11,Y59,11))-66)/6)*2.2)))/100</f>
        <v>#REF!</v>
      </c>
      <c r="AC59" s="41" t="e">
        <f ca="1">(((+(100)+((L59-330)/2.5)+((O59-405)/8)+((R59-330)/16)+((N59-390)/11)+((P59-390)/12))/100)+(((AI59-1.798)*0.0225)/2)+((((I59*0.16)+(J59*0.5)+(K59*0.34))*0.06)/2))*(1+(AG59*0.089))</f>
        <v>#REF!</v>
      </c>
      <c r="AD59" s="41" t="e">
        <f ca="1">((+(100)-((R59-330)/1.5)-((Q59-360)/2.75)-((P59-390)/7)-((O59-405)/21)-((N59-390)/30)-(((U59*0.133)+(V59*0.19)+(W59*0.57)+(X59*1.45)+(Y59*2.658)-55)/7.5))/100)+((AI59-1.798)*0.0225)+((((K59*1.567)+(J59*0.275))/1.842)*0.06)</f>
        <v>#REF!</v>
      </c>
      <c r="AE59" s="41" t="e">
        <f ca="1">((+(100)-((L59-330)/1.5)-((M59-360)/2.75)-((N59-390)/7)-((O59-405)/21)-((P59-390)/30)-(((S59*2.658)+(T59*1.45)+(U59*0.57)+(V59*0.19)+(W59*0.133)-55)/7.5))/100)+((AI59-1.798)*0.0225)+((((I59*1.567)+(J59*0.275))/1.842)*0.06)</f>
        <v>#REF!</v>
      </c>
      <c r="AF59" s="40" t="e">
        <f ca="1">(((Z59+AA59)/2)+AB59+AC59+((AD59+AE59)/2))/4</f>
        <v>#REF!</v>
      </c>
      <c r="AG59" s="39">
        <f>IF(F59="A",4,IF(OR(F59="AG"),3,IF(F59="AD",2,IF(OR(F59="D",F59="F"),1,IF(F59="M",0,IF(F59="G",-1,IF(F59="L",-2,IF(F59="P",-3,0))))))))</f>
        <v>-1</v>
      </c>
      <c r="AH59" s="38">
        <f>IF(H59="-",0,IF(H59="XS",-4,IF(H59="VS",-3,IF(H59="A",0,IF(H59="L",2,IF(H59="VL",3,IF(H59="XL",4,0)))))))</f>
        <v>0</v>
      </c>
      <c r="AI59" s="37">
        <f>IF(G59="",1.8,IF((2*((SQRT(G59/100)-1)+100/100)-4)&gt;0,(2*((2*((SQRT(G59/100)-1)+100/100)-4))),(2*((SQRT(G59/100)-1)+100/100)-4)))</f>
        <v>1.7979589711327115</v>
      </c>
      <c r="AJ59" s="36">
        <f ca="1">RAND()*(100-1)+1</f>
        <v>99.020703531589604</v>
      </c>
      <c r="AK59" s="35">
        <f ca="1">RAND()*(100-1)+1</f>
        <v>16.70516186155244</v>
      </c>
      <c r="AL59" s="35">
        <f ca="1">RAND()*(100-1)+1</f>
        <v>53.814040350009584</v>
      </c>
      <c r="AM59" s="35">
        <f ca="1">RAND()*(100-1)+1</f>
        <v>83.960484565183719</v>
      </c>
      <c r="AN59" s="35">
        <f ca="1">RAND()*(100-1)+1</f>
        <v>54.719401911019382</v>
      </c>
      <c r="AO59" s="35">
        <f ca="1">RAND()*(100-1)+1</f>
        <v>3.9127608869696671</v>
      </c>
      <c r="AP59" s="35">
        <f ca="1">RAND()*(100-1)+1</f>
        <v>87.546740211080461</v>
      </c>
      <c r="AQ59" s="35">
        <f ca="1">RAND()*(100-1)+1</f>
        <v>75.368698908688245</v>
      </c>
      <c r="AR59" s="35">
        <f ca="1">RAND()*(100-1)+1</f>
        <v>29.82405603422378</v>
      </c>
      <c r="AS59" s="35">
        <f ca="1">RAND()*(100-1)+1</f>
        <v>20.986102226019071</v>
      </c>
      <c r="AT59" s="35">
        <f ca="1">IF(AS59&gt;35,8+RAND()*(4-1)+1,IF(AS59&gt;30,T59+RAND()*(10-1)+1,T59))</f>
        <v>10.675479510393576</v>
      </c>
      <c r="AU59" s="35">
        <f ca="1">IF(T59&gt;12,(IF(AS59&gt;50,8+RAND()*(4-1)+1,IF(AS59&gt;20,T59,T59+RAND()*(20-1)+1))),IF(AS59&gt;90,8+RAND()*(4-1)+1,S59))</f>
        <v>10.675479510393576</v>
      </c>
      <c r="AV59" s="35">
        <f ca="1">RAND()*(100-1)+1</f>
        <v>64.48699272408669</v>
      </c>
      <c r="AW59" s="35">
        <f ca="1">RAND()*(100-1)+1</f>
        <v>22.486387649415366</v>
      </c>
      <c r="AX59" s="35">
        <f ca="1">IF(AW59&gt;35,8+RAND()*(4-1)+1,IF(AW59&gt;30,X59+RAND()*(10-1)+1,X59))</f>
        <v>9.9721709213520775</v>
      </c>
      <c r="AY59" s="35">
        <f ca="1">IF(X59&gt;12,(IF(AW59&gt;50,8+RAND()*(4-1)+1,IF(AW59&gt;20,X59,X59+RAND()*(20-1)+1))),IF(AW59&gt;90,8+RAND()*(4-1)+1,Y59))</f>
        <v>9.9721709213520775</v>
      </c>
      <c r="AZ59" s="35">
        <f ca="1">RAND()*(100-1)+1</f>
        <v>59.20044287250586</v>
      </c>
      <c r="BA59" s="34">
        <f ca="1">RAND()*(100-1)+1</f>
        <v>39.223271935509786</v>
      </c>
    </row>
    <row r="60" spans="1:53" s="7" customFormat="1" ht="12">
      <c r="A60" s="62">
        <v>16</v>
      </c>
      <c r="B60" s="61"/>
      <c r="C60" s="61"/>
      <c r="D60" s="60"/>
      <c r="E60" s="59"/>
      <c r="F60" s="58" t="s">
        <v>15</v>
      </c>
      <c r="G60" s="57">
        <v>600</v>
      </c>
      <c r="H60" s="57" t="s">
        <v>14</v>
      </c>
      <c r="I60" s="57">
        <v>0</v>
      </c>
      <c r="J60" s="57">
        <v>0</v>
      </c>
      <c r="K60" s="57">
        <v>0</v>
      </c>
      <c r="L60" s="56">
        <f ca="1">IF(AJ60&gt;95,RAND()*(400-360)+360,IF(AJ60&gt;90,RAND()*(300-230)+230,RAND()*(370-290)+290))</f>
        <v>295.49539836102826</v>
      </c>
      <c r="M60" s="54">
        <f ca="1">IF(AK60&gt;95,RAND()*(415-385)+385,RAND()*(385-L60)+L60)</f>
        <v>308.20949843234001</v>
      </c>
      <c r="N60" s="54">
        <f ca="1">IF(AL60&gt;90,RAND()*(460-420)+420,RAND()*(410-M60)+M60)</f>
        <v>346.19895883272142</v>
      </c>
      <c r="O60" s="54" t="e">
        <f ca="1">IF(AM60&gt;98,RAND()*(480-440)+445,IF(#REF!&gt;94,RAND()*(455-420)+430,IF(#REF!&gt;86,RAND()*(425-400)+400,(IF(#REF!&gt;43,RAND()*(410-P60)+P60,RAND()*(410-N60)+N60)))))</f>
        <v>#REF!</v>
      </c>
      <c r="P60" s="54">
        <f ca="1">IF(AN60&gt;96,RAND()*(460-420)+420,RAND()*(410-Q60)+Q60)</f>
        <v>392.71323004885869</v>
      </c>
      <c r="Q60" s="54">
        <f ca="1">IF(AO60&gt;96,RAND()*(415-385)+385,RAND()*(385-R60)+R60)</f>
        <v>381.31268707204339</v>
      </c>
      <c r="R60" s="55">
        <f ca="1">IF(AP60&gt;95,RAND()*(400-360)+360,IF(AP60&gt;90,RAND()*(300-230)+230,RAND()*(370-290)+290))</f>
        <v>360.55636132676983</v>
      </c>
      <c r="S60" s="54">
        <f ca="1">IF(AQ60&gt;97,RAND()*(60-35)+35,IF(AQ60&gt;90,RAND()*(35-20)+20,IF(AQ60&gt;82,RAND()*(20-8)+8,IF(AQ60&gt;30,8+RAND()*(4-1)+1,8))))</f>
        <v>10.231251674270235</v>
      </c>
      <c r="T60" s="54">
        <f ca="1">IF(IF(AR60&gt;98,S60+RAND()*(20-1)+1,IF(AR60&gt;96,S60-RAND()*(20-1)+1,S60))&lt;8,S60,IF(AR60&gt;98,S60+RAND()*(20-1)+1,IF(AR60&gt;96,S60-RAND()*(20-1)+1,S60)))</f>
        <v>10.231251674270235</v>
      </c>
      <c r="U60" s="54">
        <f ca="1">IF(S60=T60,(IF(T60&gt;35,AT60,AU60)),T60)</f>
        <v>10.231251674270235</v>
      </c>
      <c r="V60" s="54">
        <f ca="1">IF(AV60&gt;70,W60,IF(AV60&gt;40,U60,IF(AV60&gt;3,(U60+W60)/2,RAND()*(60-8)+8)))</f>
        <v>10.231251674270235</v>
      </c>
      <c r="W60" s="54">
        <f ca="1">IF(Y60=X60,(IF(X60&gt;35,AX60,AY60)),X60)</f>
        <v>10.472861039959536</v>
      </c>
      <c r="X60" s="54">
        <f ca="1">IF(IF(AZ60&gt;98,Y60+RAND()*(20-1)+1,IF(AZ60&gt;96,Y60-RAND()*(20-1)+1,Y60))&lt;8,Y60,IF(AZ60&gt;98,Y60+RAND()*(20-1)+1,IF(AZ60&gt;96,Y60-RAND()*(20-1)+1,Y60)))</f>
        <v>10.472861039959536</v>
      </c>
      <c r="Y60" s="53">
        <f ca="1">IF(BA60&gt;97,RAND()*(60-35)+35,IF(BA60&gt;90,RAND()*(35-20)+20,IF(BA60&gt;82,RAND()*(20-8)+8,IF(BA60&gt;30,8+RAND()*(4-1)+1,8))))</f>
        <v>10.472861039959536</v>
      </c>
      <c r="Z60" s="42" t="e">
        <f ca="1">(+(100)-((R60-330)/3)-((Q60-360)/5)-((P60-390)/7)-((O60-405)/10)+AG60-AH60+((K60+AI60-1.798)/2)+((J60+AI60-1.798)/4)+((R60+Q60+P60+O60-1485)/7))/100</f>
        <v>#REF!</v>
      </c>
      <c r="AA60" s="41" t="e">
        <f ca="1">(+(100)-((L60-330)/3)-((M60-360)/5)-((N60-390)/7)-((O60-405)/10)+AG60-AH60+((I60+AI60-1.798)/2)+((J60+AI60-1.798)/4)+((L60+M60+N60+O60-1485)/7))/100</f>
        <v>#REF!</v>
      </c>
      <c r="AB60" s="41" t="e">
        <f ca="1">(100+(((((N60+P60+O60)-1185)*0.06))+(((L60+R60)-660)*0.325)+((((IF(S60&gt;11,S60,11))+(IF(T60&gt;11,T60,11))+(IF(U60&gt;11,U60,11))+(IF(W60&gt;11,W60,11))+(IF(X60&gt;11,X60,11))+(IF(Y60&gt;11,Y60,11))-66)/6)*2.2)))/100</f>
        <v>#REF!</v>
      </c>
      <c r="AC60" s="41" t="e">
        <f ca="1">(((+(100)+((L60-330)/2.5)+((O60-405)/8)+((R60-330)/16)+((N60-390)/11)+((P60-390)/12))/100)+(((AI60-1.798)*0.0225)/2)+((((I60*0.16)+(J60*0.5)+(K60*0.34))*0.06)/2))*(1+(AG60*0.089))</f>
        <v>#REF!</v>
      </c>
      <c r="AD60" s="41" t="e">
        <f ca="1">((+(100)-((R60-330)/1.5)-((Q60-360)/2.75)-((P60-390)/7)-((O60-405)/21)-((N60-390)/30)-(((U60*0.133)+(V60*0.19)+(W60*0.57)+(X60*1.45)+(Y60*2.658)-55)/7.5))/100)+((AI60-1.798)*0.0225)+((((K60*1.567)+(J60*0.275))/1.842)*0.06)</f>
        <v>#REF!</v>
      </c>
      <c r="AE60" s="41" t="e">
        <f ca="1">((+(100)-((L60-330)/1.5)-((M60-360)/2.75)-((N60-390)/7)-((O60-405)/21)-((P60-390)/30)-(((S60*2.658)+(T60*1.45)+(U60*0.57)+(V60*0.19)+(W60*0.133)-55)/7.5))/100)+((AI60-1.798)*0.0225)+((((I60*1.567)+(J60*0.275))/1.842)*0.06)</f>
        <v>#REF!</v>
      </c>
      <c r="AF60" s="40" t="e">
        <f ca="1">(((Z60+AA60)/2)+AB60+AC60+((AD60+AE60)/2))/4</f>
        <v>#REF!</v>
      </c>
      <c r="AG60" s="39">
        <f>IF(F60="A",4,IF(OR(F60="AG"),3,IF(F60="AD",2,IF(OR(F60="D",F60="F"),1,IF(F60="M",0,IF(F60="G",-1,IF(F60="L",-2,IF(F60="P",-3,0))))))))</f>
        <v>-1</v>
      </c>
      <c r="AH60" s="38">
        <f>IF(H60="-",0,IF(H60="XS",-4,IF(H60="VS",-3,IF(H60="A",0,IF(H60="L",2,IF(H60="VL",3,IF(H60="XL",4,0)))))))</f>
        <v>0</v>
      </c>
      <c r="AI60" s="37">
        <f>IF(G60="",1.8,IF((2*((SQRT(G60/100)-1)+100/100)-4)&gt;0,(2*((2*((SQRT(G60/100)-1)+100/100)-4))),(2*((SQRT(G60/100)-1)+100/100)-4)))</f>
        <v>1.7979589711327115</v>
      </c>
      <c r="AJ60" s="36">
        <f ca="1">RAND()*(100-1)+1</f>
        <v>17.006347504355457</v>
      </c>
      <c r="AK60" s="35">
        <f ca="1">RAND()*(100-1)+1</f>
        <v>80.4314924134639</v>
      </c>
      <c r="AL60" s="35">
        <f ca="1">RAND()*(100-1)+1</f>
        <v>17.831195355345884</v>
      </c>
      <c r="AM60" s="35">
        <f ca="1">RAND()*(100-1)+1</f>
        <v>41.099881853685368</v>
      </c>
      <c r="AN60" s="35">
        <f ca="1">RAND()*(100-1)+1</f>
        <v>17.228099042734236</v>
      </c>
      <c r="AO60" s="35">
        <f ca="1">RAND()*(100-1)+1</f>
        <v>19.112533811849129</v>
      </c>
      <c r="AP60" s="35">
        <f ca="1">RAND()*(100-1)+1</f>
        <v>23.066469253813672</v>
      </c>
      <c r="AQ60" s="35">
        <f ca="1">RAND()*(100-1)+1</f>
        <v>39.96886535241336</v>
      </c>
      <c r="AR60" s="35">
        <f ca="1">RAND()*(100-1)+1</f>
        <v>83.750629568488435</v>
      </c>
      <c r="AS60" s="35">
        <f ca="1">RAND()*(100-1)+1</f>
        <v>26.481991313500082</v>
      </c>
      <c r="AT60" s="35">
        <f ca="1">IF(AS60&gt;35,8+RAND()*(4-1)+1,IF(AS60&gt;30,T60+RAND()*(10-1)+1,T60))</f>
        <v>10.231251674270235</v>
      </c>
      <c r="AU60" s="35">
        <f ca="1">IF(T60&gt;12,(IF(AS60&gt;50,8+RAND()*(4-1)+1,IF(AS60&gt;20,T60,T60+RAND()*(20-1)+1))),IF(AS60&gt;90,8+RAND()*(4-1)+1,S60))</f>
        <v>10.231251674270235</v>
      </c>
      <c r="AV60" s="35">
        <f ca="1">RAND()*(100-1)+1</f>
        <v>63.224169002236572</v>
      </c>
      <c r="AW60" s="35">
        <f ca="1">RAND()*(100-1)+1</f>
        <v>37.314492852905239</v>
      </c>
      <c r="AX60" s="35">
        <f ca="1">IF(AW60&gt;35,8+RAND()*(4-1)+1,IF(AW60&gt;30,X60+RAND()*(10-1)+1,X60))</f>
        <v>10.572801040047894</v>
      </c>
      <c r="AY60" s="35">
        <f ca="1">IF(X60&gt;12,(IF(AW60&gt;50,8+RAND()*(4-1)+1,IF(AW60&gt;20,X60,X60+RAND()*(20-1)+1))),IF(AW60&gt;90,8+RAND()*(4-1)+1,Y60))</f>
        <v>10.472861039959536</v>
      </c>
      <c r="AZ60" s="35">
        <f ca="1">RAND()*(100-1)+1</f>
        <v>83.374610205912063</v>
      </c>
      <c r="BA60" s="34">
        <f ca="1">RAND()*(100-1)+1</f>
        <v>47.415299981997826</v>
      </c>
    </row>
    <row r="61" spans="1:53" s="7" customFormat="1" ht="12">
      <c r="A61" s="62">
        <v>17</v>
      </c>
      <c r="B61" s="61"/>
      <c r="C61" s="61"/>
      <c r="D61" s="60"/>
      <c r="E61" s="59"/>
      <c r="F61" s="58" t="s">
        <v>15</v>
      </c>
      <c r="G61" s="57">
        <v>600</v>
      </c>
      <c r="H61" s="57" t="s">
        <v>14</v>
      </c>
      <c r="I61" s="57">
        <v>0</v>
      </c>
      <c r="J61" s="57">
        <v>0</v>
      </c>
      <c r="K61" s="57">
        <v>0</v>
      </c>
      <c r="L61" s="56">
        <f ca="1">IF(AJ61&gt;95,RAND()*(400-360)+360,IF(AJ61&gt;90,RAND()*(300-230)+230,RAND()*(370-290)+290))</f>
        <v>358.42220559697626</v>
      </c>
      <c r="M61" s="54">
        <f ca="1">IF(AK61&gt;95,RAND()*(415-385)+385,RAND()*(385-L61)+L61)</f>
        <v>384.03507969666259</v>
      </c>
      <c r="N61" s="54">
        <f ca="1">IF(AL61&gt;90,RAND()*(460-420)+420,RAND()*(410-M61)+M61)</f>
        <v>409.66697784211584</v>
      </c>
      <c r="O61" s="54" t="e">
        <f ca="1">IF(AM61&gt;98,RAND()*(480-440)+445,IF(#REF!&gt;94,RAND()*(455-420)+430,IF(#REF!&gt;86,RAND()*(425-400)+400,(IF(#REF!&gt;43,RAND()*(410-P61)+P61,RAND()*(410-N61)+N61)))))</f>
        <v>#REF!</v>
      </c>
      <c r="P61" s="54">
        <f ca="1">IF(AN61&gt;96,RAND()*(460-420)+420,RAND()*(410-Q61)+Q61)</f>
        <v>402.02422481148744</v>
      </c>
      <c r="Q61" s="54">
        <f ca="1">IF(AO61&gt;96,RAND()*(415-385)+385,RAND()*(385-R61)+R61)</f>
        <v>348.58842152861081</v>
      </c>
      <c r="R61" s="55">
        <f ca="1">IF(AP61&gt;95,RAND()*(400-360)+360,IF(AP61&gt;90,RAND()*(300-230)+230,RAND()*(370-290)+290))</f>
        <v>301.36523776517754</v>
      </c>
      <c r="S61" s="54">
        <f ca="1">IF(AQ61&gt;97,RAND()*(60-35)+35,IF(AQ61&gt;90,RAND()*(35-20)+20,IF(AQ61&gt;82,RAND()*(20-8)+8,IF(AQ61&gt;30,8+RAND()*(4-1)+1,8))))</f>
        <v>8</v>
      </c>
      <c r="T61" s="54">
        <f ca="1">IF(IF(AR61&gt;98,S61+RAND()*(20-1)+1,IF(AR61&gt;96,S61-RAND()*(20-1)+1,S61))&lt;8,S61,IF(AR61&gt;98,S61+RAND()*(20-1)+1,IF(AR61&gt;96,S61-RAND()*(20-1)+1,S61)))</f>
        <v>8</v>
      </c>
      <c r="U61" s="54">
        <f ca="1">IF(S61=T61,(IF(T61&gt;35,AT61,AU61)),T61)</f>
        <v>8</v>
      </c>
      <c r="V61" s="54">
        <f ca="1">IF(AV61&gt;70,W61,IF(AV61&gt;40,U61,IF(AV61&gt;3,(U61+W61)/2,RAND()*(60-8)+8)))</f>
        <v>8</v>
      </c>
      <c r="W61" s="54">
        <f ca="1">IF(Y61=X61,(IF(X61&gt;35,AX61,AY61)),X61)</f>
        <v>8</v>
      </c>
      <c r="X61" s="54">
        <f ca="1">IF(IF(AZ61&gt;98,Y61+RAND()*(20-1)+1,IF(AZ61&gt;96,Y61-RAND()*(20-1)+1,Y61))&lt;8,Y61,IF(AZ61&gt;98,Y61+RAND()*(20-1)+1,IF(AZ61&gt;96,Y61-RAND()*(20-1)+1,Y61)))</f>
        <v>8</v>
      </c>
      <c r="Y61" s="53">
        <f ca="1">IF(BA61&gt;97,RAND()*(60-35)+35,IF(BA61&gt;90,RAND()*(35-20)+20,IF(BA61&gt;82,RAND()*(20-8)+8,IF(BA61&gt;30,8+RAND()*(4-1)+1,8))))</f>
        <v>8</v>
      </c>
      <c r="Z61" s="42" t="e">
        <f ca="1">(+(100)-((R61-330)/3)-((Q61-360)/5)-((P61-390)/7)-((O61-405)/10)+AG61-AH61+((K61+AI61-1.798)/2)+((J61+AI61-1.798)/4)+((R61+Q61+P61+O61-1485)/7))/100</f>
        <v>#REF!</v>
      </c>
      <c r="AA61" s="41" t="e">
        <f ca="1">(+(100)-((L61-330)/3)-((M61-360)/5)-((N61-390)/7)-((O61-405)/10)+AG61-AH61+((I61+AI61-1.798)/2)+((J61+AI61-1.798)/4)+((L61+M61+N61+O61-1485)/7))/100</f>
        <v>#REF!</v>
      </c>
      <c r="AB61" s="41" t="e">
        <f ca="1">(100+(((((N61+P61+O61)-1185)*0.06))+(((L61+R61)-660)*0.325)+((((IF(S61&gt;11,S61,11))+(IF(T61&gt;11,T61,11))+(IF(U61&gt;11,U61,11))+(IF(W61&gt;11,W61,11))+(IF(X61&gt;11,X61,11))+(IF(Y61&gt;11,Y61,11))-66)/6)*2.2)))/100</f>
        <v>#REF!</v>
      </c>
      <c r="AC61" s="41" t="e">
        <f ca="1">(((+(100)+((L61-330)/2.5)+((O61-405)/8)+((R61-330)/16)+((N61-390)/11)+((P61-390)/12))/100)+(((AI61-1.798)*0.0225)/2)+((((I61*0.16)+(J61*0.5)+(K61*0.34))*0.06)/2))*(1+(AG61*0.089))</f>
        <v>#REF!</v>
      </c>
      <c r="AD61" s="41" t="e">
        <f ca="1">((+(100)-((R61-330)/1.5)-((Q61-360)/2.75)-((P61-390)/7)-((O61-405)/21)-((N61-390)/30)-(((U61*0.133)+(V61*0.19)+(W61*0.57)+(X61*1.45)+(Y61*2.658)-55)/7.5))/100)+((AI61-1.798)*0.0225)+((((K61*1.567)+(J61*0.275))/1.842)*0.06)</f>
        <v>#REF!</v>
      </c>
      <c r="AE61" s="41" t="e">
        <f ca="1">((+(100)-((L61-330)/1.5)-((M61-360)/2.75)-((N61-390)/7)-((O61-405)/21)-((P61-390)/30)-(((S61*2.658)+(T61*1.45)+(U61*0.57)+(V61*0.19)+(W61*0.133)-55)/7.5))/100)+((AI61-1.798)*0.0225)+((((I61*1.567)+(J61*0.275))/1.842)*0.06)</f>
        <v>#REF!</v>
      </c>
      <c r="AF61" s="40" t="e">
        <f ca="1">(((Z61+AA61)/2)+AB61+AC61+((AD61+AE61)/2))/4</f>
        <v>#REF!</v>
      </c>
      <c r="AG61" s="39">
        <f>IF(F61="A",4,IF(OR(F61="AG"),3,IF(F61="AD",2,IF(OR(F61="D",F61="F"),1,IF(F61="M",0,IF(F61="G",-1,IF(F61="L",-2,IF(F61="P",-3,0))))))))</f>
        <v>-1</v>
      </c>
      <c r="AH61" s="38">
        <f>IF(H61="-",0,IF(H61="XS",-4,IF(H61="VS",-3,IF(H61="A",0,IF(H61="L",2,IF(H61="VL",3,IF(H61="XL",4,0)))))))</f>
        <v>0</v>
      </c>
      <c r="AI61" s="37">
        <f>IF(G61="",1.8,IF((2*((SQRT(G61/100)-1)+100/100)-4)&gt;0,(2*((2*((SQRT(G61/100)-1)+100/100)-4))),(2*((SQRT(G61/100)-1)+100/100)-4)))</f>
        <v>1.7979589711327115</v>
      </c>
      <c r="AJ61" s="36">
        <f ca="1">RAND()*(100-1)+1</f>
        <v>7.8578576510943892</v>
      </c>
      <c r="AK61" s="35">
        <f ca="1">RAND()*(100-1)+1</f>
        <v>53.659653130691339</v>
      </c>
      <c r="AL61" s="35">
        <f ca="1">RAND()*(100-1)+1</f>
        <v>37.880967323743889</v>
      </c>
      <c r="AM61" s="35">
        <f ca="1">RAND()*(100-1)+1</f>
        <v>80.119990695633234</v>
      </c>
      <c r="AN61" s="35">
        <f ca="1">RAND()*(100-1)+1</f>
        <v>50.15088894896126</v>
      </c>
      <c r="AO61" s="35">
        <f ca="1">RAND()*(100-1)+1</f>
        <v>3.7918586243048988</v>
      </c>
      <c r="AP61" s="35">
        <f ca="1">RAND()*(100-1)+1</f>
        <v>58.874725762419885</v>
      </c>
      <c r="AQ61" s="35">
        <f ca="1">RAND()*(100-1)+1</f>
        <v>18.819259023230533</v>
      </c>
      <c r="AR61" s="35">
        <f ca="1">RAND()*(100-1)+1</f>
        <v>7.8724838529679637</v>
      </c>
      <c r="AS61" s="35">
        <f ca="1">RAND()*(100-1)+1</f>
        <v>75.559884883383859</v>
      </c>
      <c r="AT61" s="35">
        <f ca="1">IF(AS61&gt;35,8+RAND()*(4-1)+1,IF(AS61&gt;30,T61+RAND()*(10-1)+1,T61))</f>
        <v>9.4189491265795446</v>
      </c>
      <c r="AU61" s="35">
        <f ca="1">IF(T61&gt;12,(IF(AS61&gt;50,8+RAND()*(4-1)+1,IF(AS61&gt;20,T61,T61+RAND()*(20-1)+1))),IF(AS61&gt;90,8+RAND()*(4-1)+1,S61))</f>
        <v>8</v>
      </c>
      <c r="AV61" s="35">
        <f ca="1">RAND()*(100-1)+1</f>
        <v>42.643058708491054</v>
      </c>
      <c r="AW61" s="35">
        <f ca="1">RAND()*(100-1)+1</f>
        <v>14.218631662272267</v>
      </c>
      <c r="AX61" s="35">
        <f ca="1">IF(AW61&gt;35,8+RAND()*(4-1)+1,IF(AW61&gt;30,X61+RAND()*(10-1)+1,X61))</f>
        <v>8</v>
      </c>
      <c r="AY61" s="35">
        <f ca="1">IF(X61&gt;12,(IF(AW61&gt;50,8+RAND()*(4-1)+1,IF(AW61&gt;20,X61,X61+RAND()*(20-1)+1))),IF(AW61&gt;90,8+RAND()*(4-1)+1,Y61))</f>
        <v>8</v>
      </c>
      <c r="AZ61" s="35">
        <f ca="1">RAND()*(100-1)+1</f>
        <v>76.467729542074693</v>
      </c>
      <c r="BA61" s="34">
        <f ca="1">RAND()*(100-1)+1</f>
        <v>2.1302308357065245</v>
      </c>
    </row>
    <row r="62" spans="1:53" s="7" customFormat="1" ht="12">
      <c r="A62" s="62">
        <v>18</v>
      </c>
      <c r="B62" s="61"/>
      <c r="C62" s="61"/>
      <c r="D62" s="60"/>
      <c r="E62" s="59"/>
      <c r="F62" s="58" t="s">
        <v>15</v>
      </c>
      <c r="G62" s="57">
        <v>600</v>
      </c>
      <c r="H62" s="57" t="s">
        <v>14</v>
      </c>
      <c r="I62" s="57">
        <v>0</v>
      </c>
      <c r="J62" s="57">
        <v>0</v>
      </c>
      <c r="K62" s="57">
        <v>0</v>
      </c>
      <c r="L62" s="56">
        <f ca="1">IF(AJ62&gt;95,RAND()*(400-360)+360,IF(AJ62&gt;90,RAND()*(300-230)+230,RAND()*(370-290)+290))</f>
        <v>333.50502520090015</v>
      </c>
      <c r="M62" s="54">
        <f ca="1">IF(AK62&gt;95,RAND()*(415-385)+385,RAND()*(385-L62)+L62)</f>
        <v>364.24408521325643</v>
      </c>
      <c r="N62" s="54">
        <f ca="1">IF(AL62&gt;90,RAND()*(460-420)+420,RAND()*(410-M62)+M62)</f>
        <v>388.44370042729622</v>
      </c>
      <c r="O62" s="54" t="e">
        <f ca="1">IF(AM62&gt;98,RAND()*(480-440)+445,IF(#REF!&gt;94,RAND()*(455-420)+430,IF(#REF!&gt;86,RAND()*(425-400)+400,(IF(#REF!&gt;43,RAND()*(410-P62)+P62,RAND()*(410-N62)+N62)))))</f>
        <v>#REF!</v>
      </c>
      <c r="P62" s="54">
        <f ca="1">IF(AN62&gt;96,RAND()*(460-420)+420,RAND()*(410-Q62)+Q62)</f>
        <v>397.19112185698555</v>
      </c>
      <c r="Q62" s="54">
        <f ca="1">IF(AO62&gt;96,RAND()*(415-385)+385,RAND()*(385-R62)+R62)</f>
        <v>383.18325563629111</v>
      </c>
      <c r="R62" s="55">
        <f ca="1">IF(AP62&gt;95,RAND()*(400-360)+360,IF(AP62&gt;90,RAND()*(300-230)+230,RAND()*(370-290)+290))</f>
        <v>362.84093512891002</v>
      </c>
      <c r="S62" s="54">
        <f ca="1">IF(AQ62&gt;97,RAND()*(60-35)+35,IF(AQ62&gt;90,RAND()*(35-20)+20,IF(AQ62&gt;82,RAND()*(20-8)+8,IF(AQ62&gt;30,8+RAND()*(4-1)+1,8))))</f>
        <v>10.271222535613242</v>
      </c>
      <c r="T62" s="54">
        <f ca="1">IF(IF(AR62&gt;98,S62+RAND()*(20-1)+1,IF(AR62&gt;96,S62-RAND()*(20-1)+1,S62))&lt;8,S62,IF(AR62&gt;98,S62+RAND()*(20-1)+1,IF(AR62&gt;96,S62-RAND()*(20-1)+1,S62)))</f>
        <v>10.271222535613242</v>
      </c>
      <c r="U62" s="54">
        <f ca="1">IF(S62=T62,(IF(T62&gt;35,AT62,AU62)),T62)</f>
        <v>10.271222535613242</v>
      </c>
      <c r="V62" s="54">
        <f ca="1">IF(AV62&gt;70,W62,IF(AV62&gt;40,U62,IF(AV62&gt;3,(U62+W62)/2,RAND()*(60-8)+8)))</f>
        <v>10.64023091425361</v>
      </c>
      <c r="W62" s="54">
        <f ca="1">IF(Y62=X62,(IF(X62&gt;35,AX62,AY62)),X62)</f>
        <v>11.009239292893978</v>
      </c>
      <c r="X62" s="54">
        <f ca="1">IF(IF(AZ62&gt;98,Y62+RAND()*(20-1)+1,IF(AZ62&gt;96,Y62-RAND()*(20-1)+1,Y62))&lt;8,Y62,IF(AZ62&gt;98,Y62+RAND()*(20-1)+1,IF(AZ62&gt;96,Y62-RAND()*(20-1)+1,Y62)))</f>
        <v>11.009239292893978</v>
      </c>
      <c r="Y62" s="53">
        <f ca="1">IF(BA62&gt;97,RAND()*(60-35)+35,IF(BA62&gt;90,RAND()*(35-20)+20,IF(BA62&gt;82,RAND()*(20-8)+8,IF(BA62&gt;30,8+RAND()*(4-1)+1,8))))</f>
        <v>11.009239292893978</v>
      </c>
      <c r="Z62" s="42" t="e">
        <f ca="1">(+(100)-((R62-330)/3)-((Q62-360)/5)-((P62-390)/7)-((O62-405)/10)+AG62-AH62+((K62+AI62-1.798)/2)+((J62+AI62-1.798)/4)+((R62+Q62+P62+O62-1485)/7))/100</f>
        <v>#REF!</v>
      </c>
      <c r="AA62" s="41" t="e">
        <f ca="1">(+(100)-((L62-330)/3)-((M62-360)/5)-((N62-390)/7)-((O62-405)/10)+AG62-AH62+((I62+AI62-1.798)/2)+((J62+AI62-1.798)/4)+((L62+M62+N62+O62-1485)/7))/100</f>
        <v>#REF!</v>
      </c>
      <c r="AB62" s="41" t="e">
        <f ca="1">(100+(((((N62+P62+O62)-1185)*0.06))+(((L62+R62)-660)*0.325)+((((IF(S62&gt;11,S62,11))+(IF(T62&gt;11,T62,11))+(IF(U62&gt;11,U62,11))+(IF(W62&gt;11,W62,11))+(IF(X62&gt;11,X62,11))+(IF(Y62&gt;11,Y62,11))-66)/6)*2.2)))/100</f>
        <v>#REF!</v>
      </c>
      <c r="AC62" s="41" t="e">
        <f ca="1">(((+(100)+((L62-330)/2.5)+((O62-405)/8)+((R62-330)/16)+((N62-390)/11)+((P62-390)/12))/100)+(((AI62-1.798)*0.0225)/2)+((((I62*0.16)+(J62*0.5)+(K62*0.34))*0.06)/2))*(1+(AG62*0.089))</f>
        <v>#REF!</v>
      </c>
      <c r="AD62" s="41" t="e">
        <f ca="1">((+(100)-((R62-330)/1.5)-((Q62-360)/2.75)-((P62-390)/7)-((O62-405)/21)-((N62-390)/30)-(((U62*0.133)+(V62*0.19)+(W62*0.57)+(X62*1.45)+(Y62*2.658)-55)/7.5))/100)+((AI62-1.798)*0.0225)+((((K62*1.567)+(J62*0.275))/1.842)*0.06)</f>
        <v>#REF!</v>
      </c>
      <c r="AE62" s="41" t="e">
        <f ca="1">((+(100)-((L62-330)/1.5)-((M62-360)/2.75)-((N62-390)/7)-((O62-405)/21)-((P62-390)/30)-(((S62*2.658)+(T62*1.45)+(U62*0.57)+(V62*0.19)+(W62*0.133)-55)/7.5))/100)+((AI62-1.798)*0.0225)+((((I62*1.567)+(J62*0.275))/1.842)*0.06)</f>
        <v>#REF!</v>
      </c>
      <c r="AF62" s="40" t="e">
        <f ca="1">(((Z62+AA62)/2)+AB62+AC62+((AD62+AE62)/2))/4</f>
        <v>#REF!</v>
      </c>
      <c r="AG62" s="39">
        <f>IF(F62="A",4,IF(OR(F62="AG"),3,IF(F62="AD",2,IF(OR(F62="D",F62="F"),1,IF(F62="M",0,IF(F62="G",-1,IF(F62="L",-2,IF(F62="P",-3,0))))))))</f>
        <v>-1</v>
      </c>
      <c r="AH62" s="38">
        <f>IF(H62="-",0,IF(H62="XS",-4,IF(H62="VS",-3,IF(H62="A",0,IF(H62="L",2,IF(H62="VL",3,IF(H62="XL",4,0)))))))</f>
        <v>0</v>
      </c>
      <c r="AI62" s="37">
        <f>IF(G62="",1.8,IF((2*((SQRT(G62/100)-1)+100/100)-4)&gt;0,(2*((2*((SQRT(G62/100)-1)+100/100)-4))),(2*((SQRT(G62/100)-1)+100/100)-4)))</f>
        <v>1.7979589711327115</v>
      </c>
      <c r="AJ62" s="36">
        <f ca="1">RAND()*(100-1)+1</f>
        <v>8.5709616925882006</v>
      </c>
      <c r="AK62" s="35">
        <f ca="1">RAND()*(100-1)+1</f>
        <v>44.827205154933729</v>
      </c>
      <c r="AL62" s="35">
        <f ca="1">RAND()*(100-1)+1</f>
        <v>39.061849906345074</v>
      </c>
      <c r="AM62" s="35">
        <f ca="1">RAND()*(100-1)+1</f>
        <v>6.8764922247235942</v>
      </c>
      <c r="AN62" s="35">
        <f ca="1">RAND()*(100-1)+1</f>
        <v>84.543396486603257</v>
      </c>
      <c r="AO62" s="35">
        <f ca="1">RAND()*(100-1)+1</f>
        <v>30.726028653208381</v>
      </c>
      <c r="AP62" s="35">
        <f ca="1">RAND()*(100-1)+1</f>
        <v>68.879744260758287</v>
      </c>
      <c r="AQ62" s="35">
        <f ca="1">RAND()*(100-1)+1</f>
        <v>47.266999323483724</v>
      </c>
      <c r="AR62" s="35">
        <f ca="1">RAND()*(100-1)+1</f>
        <v>27.134216698099745</v>
      </c>
      <c r="AS62" s="35">
        <f ca="1">RAND()*(100-1)+1</f>
        <v>18.090753338794116</v>
      </c>
      <c r="AT62" s="35">
        <f ca="1">IF(AS62&gt;35,8+RAND()*(4-1)+1,IF(AS62&gt;30,T62+RAND()*(10-1)+1,T62))</f>
        <v>10.271222535613242</v>
      </c>
      <c r="AU62" s="35">
        <f ca="1">IF(T62&gt;12,(IF(AS62&gt;50,8+RAND()*(4-1)+1,IF(AS62&gt;20,T62,T62+RAND()*(20-1)+1))),IF(AS62&gt;90,8+RAND()*(4-1)+1,S62))</f>
        <v>10.271222535613242</v>
      </c>
      <c r="AV62" s="35">
        <f ca="1">RAND()*(100-1)+1</f>
        <v>29.623160904513295</v>
      </c>
      <c r="AW62" s="35">
        <f ca="1">RAND()*(100-1)+1</f>
        <v>15.451587064851854</v>
      </c>
      <c r="AX62" s="35">
        <f ca="1">IF(AW62&gt;35,8+RAND()*(4-1)+1,IF(AW62&gt;30,X62+RAND()*(10-1)+1,X62))</f>
        <v>11.009239292893978</v>
      </c>
      <c r="AY62" s="35">
        <f ca="1">IF(X62&gt;12,(IF(AW62&gt;50,8+RAND()*(4-1)+1,IF(AW62&gt;20,X62,X62+RAND()*(20-1)+1))),IF(AW62&gt;90,8+RAND()*(4-1)+1,Y62))</f>
        <v>11.009239292893978</v>
      </c>
      <c r="AZ62" s="35">
        <f ca="1">RAND()*(100-1)+1</f>
        <v>58.593421746886939</v>
      </c>
      <c r="BA62" s="34">
        <f ca="1">RAND()*(100-1)+1</f>
        <v>77.074426962448314</v>
      </c>
    </row>
    <row r="63" spans="1:53" s="7" customFormat="1" ht="12">
      <c r="A63" s="62">
        <v>19</v>
      </c>
      <c r="B63" s="61"/>
      <c r="C63" s="61"/>
      <c r="D63" s="60"/>
      <c r="E63" s="59"/>
      <c r="F63" s="58" t="s">
        <v>15</v>
      </c>
      <c r="G63" s="57">
        <v>600</v>
      </c>
      <c r="H63" s="57" t="s">
        <v>14</v>
      </c>
      <c r="I63" s="57">
        <v>0</v>
      </c>
      <c r="J63" s="57">
        <v>0</v>
      </c>
      <c r="K63" s="57">
        <v>0</v>
      </c>
      <c r="L63" s="56">
        <f ca="1">IF(AJ63&gt;95,RAND()*(400-360)+360,IF(AJ63&gt;90,RAND()*(300-230)+230,RAND()*(370-290)+290))</f>
        <v>366.11716259501492</v>
      </c>
      <c r="M63" s="54">
        <f ca="1">IF(AK63&gt;95,RAND()*(415-385)+385,RAND()*(385-L63)+L63)</f>
        <v>374.73648611970043</v>
      </c>
      <c r="N63" s="54">
        <f ca="1">IF(AL63&gt;90,RAND()*(460-420)+420,RAND()*(410-M63)+M63)</f>
        <v>404.9307362359167</v>
      </c>
      <c r="O63" s="54">
        <f ca="1">IF(AM63&gt;98,RAND()*(480-440)+445,IF(AM59&gt;94,RAND()*(455-420)+430,IF(AM59&gt;86,RAND()*(425-400)+400,(IF(AM59&gt;43,RAND()*(410-P63)+P63,RAND()*(410-N63)+N63)))))</f>
        <v>402.04231029511516</v>
      </c>
      <c r="P63" s="54">
        <f ca="1">IF(AN63&gt;96,RAND()*(460-420)+420,RAND()*(410-Q63)+Q63)</f>
        <v>380.02737295156339</v>
      </c>
      <c r="Q63" s="54">
        <f ca="1">IF(AO63&gt;96,RAND()*(415-385)+385,RAND()*(385-R63)+R63)</f>
        <v>328.9915684780467</v>
      </c>
      <c r="R63" s="55">
        <f ca="1">IF(AP63&gt;95,RAND()*(400-360)+360,IF(AP63&gt;90,RAND()*(300-230)+230,RAND()*(370-290)+290))</f>
        <v>315.01334305503178</v>
      </c>
      <c r="S63" s="54">
        <f ca="1">IF(AQ63&gt;97,RAND()*(60-35)+35,IF(AQ63&gt;90,RAND()*(35-20)+20,IF(AQ63&gt;82,RAND()*(20-8)+8,IF(AQ63&gt;30,8+RAND()*(4-1)+1,8))))</f>
        <v>21.632117617660249</v>
      </c>
      <c r="T63" s="54">
        <f ca="1">IF(IF(AR63&gt;98,S63+RAND()*(20-1)+1,IF(AR63&gt;96,S63-RAND()*(20-1)+1,S63))&lt;8,S63,IF(AR63&gt;98,S63+RAND()*(20-1)+1,IF(AR63&gt;96,S63-RAND()*(20-1)+1,S63)))</f>
        <v>21.632117617660249</v>
      </c>
      <c r="U63" s="54">
        <f ca="1">IF(S63=T63,(IF(T63&gt;35,AT63,AU63)),T63)</f>
        <v>21.632117617660249</v>
      </c>
      <c r="V63" s="54">
        <f ca="1">IF(AV63&gt;70,W63,IF(AV63&gt;40,U63,IF(AV63&gt;3,(U63+W63)/2,RAND()*(60-8)+8)))</f>
        <v>9.3598970764836356</v>
      </c>
      <c r="W63" s="54">
        <f ca="1">IF(Y63=X63,(IF(X63&gt;35,AX63,AY63)),X63)</f>
        <v>9.3598970764836356</v>
      </c>
      <c r="X63" s="54">
        <f ca="1">IF(IF(AZ63&gt;98,Y63+RAND()*(20-1)+1,IF(AZ63&gt;96,Y63-RAND()*(20-1)+1,Y63))&lt;8,Y63,IF(AZ63&gt;98,Y63+RAND()*(20-1)+1,IF(AZ63&gt;96,Y63-RAND()*(20-1)+1,Y63)))</f>
        <v>9.3598970764836356</v>
      </c>
      <c r="Y63" s="53">
        <f ca="1">IF(BA63&gt;97,RAND()*(60-35)+35,IF(BA63&gt;90,RAND()*(35-20)+20,IF(BA63&gt;82,RAND()*(20-8)+8,IF(BA63&gt;30,8+RAND()*(4-1)+1,8))))</f>
        <v>9.3598970764836356</v>
      </c>
      <c r="Z63" s="42">
        <f ca="1">(+(100)-((R63-330)/3)-((Q63-360)/5)-((P63-390)/7)-((O63-405)/10)+AG63-AH63+((K63+AI63-1.798)/2)+((J63+AI63-1.798)/4)+((R63+Q63+P63+O63-1485)/7))/100</f>
        <v>1.0349972279367432</v>
      </c>
      <c r="AA63" s="41">
        <f ca="1">(+(100)-((L63-330)/3)-((M63-360)/5)-((N63-390)/7)-((O63-405)/10)+AG63-AH63+((I63+AI63-1.798)/2)+((J63+AI63-1.798)/4)+((L63+M63+N63+O63-1485)/7))/100</f>
        <v>0.91151666635106832</v>
      </c>
      <c r="AB63" s="41">
        <f ca="1">(100+(((((N63+P63+O63)-1185)*0.06))+(((L63+R63)-660)*0.325)+((((IF(S63&gt;11,S63,11))+(IF(T63&gt;11,T63,11))+(IF(U63&gt;11,U63,11))+(IF(W63&gt;11,W63,11))+(IF(X63&gt;11,X63,11))+(IF(Y63&gt;11,Y63,11))-66)/6)*2.2)))/100</f>
        <v>1.1868276888464715</v>
      </c>
      <c r="AC63" s="41">
        <f ca="1">(((+(100)+((L63-330)/2.5)+((O63-405)/8)+((R63-330)/16)+((N63-390)/11)+((P63-390)/12))/100)+(((AI63-1.798)*0.0225)/2)+((((I63*0.16)+(J63*0.5)+(K63*0.34))*0.06)/2))*(1+(AG63*0.089))</f>
        <v>1.0355039013005352</v>
      </c>
      <c r="AD63" s="41">
        <f ca="1">((+(100)-((R63-330)/1.5)-((Q63-360)/2.75)-((P63-390)/7)-((O63-405)/21)-((N63-390)/30)-(((U63*0.133)+(V63*0.19)+(W63*0.57)+(X63*1.45)+(Y63*2.658)-55)/7.5))/100)+((AI63-1.798)*0.0225)+((((K63*1.567)+(J63*0.275))/1.842)*0.06)</f>
        <v>1.2320914434682979</v>
      </c>
      <c r="AE63" s="41">
        <f ca="1">((+(100)-((L63-330)/1.5)-((M63-360)/2.75)-((N63-390)/7)-((O63-405)/21)-((P63-390)/30)-(((S63*2.658)+(T63*1.45)+(U63*0.57)+(V63*0.19)+(W63*0.133)-55)/7.5))/100)+((AI63-1.798)*0.0225)+((((I63*1.567)+(J63*0.275))/1.842)*0.06)</f>
        <v>0.62340938949307689</v>
      </c>
      <c r="AF63" s="40">
        <f ca="1">(((Z63+AA63)/2)+AB63+AC63+((AD63+AE63)/2))/4</f>
        <v>1.0308347384428997</v>
      </c>
      <c r="AG63" s="39">
        <f>IF(F63="A",4,IF(OR(F63="AG"),3,IF(F63="AD",2,IF(OR(F63="D",F63="F"),1,IF(F63="M",0,IF(F63="G",-1,IF(F63="L",-2,IF(F63="P",-3,0))))))))</f>
        <v>-1</v>
      </c>
      <c r="AH63" s="38">
        <f>IF(H63="-",0,IF(H63="XS",-4,IF(H63="VS",-3,IF(H63="A",0,IF(H63="L",2,IF(H63="VL",3,IF(H63="XL",4,0)))))))</f>
        <v>0</v>
      </c>
      <c r="AI63" s="37">
        <f>IF(G63="",1.8,IF((2*((SQRT(G63/100)-1)+100/100)-4)&gt;0,(2*((2*((SQRT(G63/100)-1)+100/100)-4))),(2*((SQRT(G63/100)-1)+100/100)-4)))</f>
        <v>1.7979589711327115</v>
      </c>
      <c r="AJ63" s="36">
        <f ca="1">RAND()*(100-1)+1</f>
        <v>78.923611214025883</v>
      </c>
      <c r="AK63" s="35">
        <f ca="1">RAND()*(100-1)+1</f>
        <v>5.8416807702190328</v>
      </c>
      <c r="AL63" s="35">
        <f ca="1">RAND()*(100-1)+1</f>
        <v>89.262992826156648</v>
      </c>
      <c r="AM63" s="35">
        <f ca="1">RAND()*(100-1)+1</f>
        <v>78.894821439250407</v>
      </c>
      <c r="AN63" s="35">
        <f ca="1">RAND()*(100-1)+1</f>
        <v>38.565468473404515</v>
      </c>
      <c r="AO63" s="35">
        <f ca="1">RAND()*(100-1)+1</f>
        <v>58.909267051898446</v>
      </c>
      <c r="AP63" s="35">
        <f ca="1">RAND()*(100-1)+1</f>
        <v>14.105764504430292</v>
      </c>
      <c r="AQ63" s="35">
        <f ca="1">RAND()*(100-1)+1</f>
        <v>94.75571710245157</v>
      </c>
      <c r="AR63" s="35">
        <f ca="1">RAND()*(100-1)+1</f>
        <v>44.601751939956394</v>
      </c>
      <c r="AS63" s="35">
        <f ca="1">RAND()*(100-1)+1</f>
        <v>24.592053279557998</v>
      </c>
      <c r="AT63" s="35">
        <f ca="1">IF(AS63&gt;35,8+RAND()*(4-1)+1,IF(AS63&gt;30,T63+RAND()*(10-1)+1,T63))</f>
        <v>21.632117617660249</v>
      </c>
      <c r="AU63" s="35">
        <f ca="1">IF(T63&gt;12,(IF(AS63&gt;50,8+RAND()*(4-1)+1,IF(AS63&gt;20,T63,T63+RAND()*(20-1)+1))),IF(AS63&gt;90,8+RAND()*(4-1)+1,S63))</f>
        <v>21.632117617660249</v>
      </c>
      <c r="AV63" s="35">
        <f ca="1">RAND()*(100-1)+1</f>
        <v>78.948363752686518</v>
      </c>
      <c r="AW63" s="35">
        <f ca="1">RAND()*(100-1)+1</f>
        <v>15.442468263916801</v>
      </c>
      <c r="AX63" s="35">
        <f ca="1">IF(AW63&gt;35,8+RAND()*(4-1)+1,IF(AW63&gt;30,X63+RAND()*(10-1)+1,X63))</f>
        <v>9.3598970764836356</v>
      </c>
      <c r="AY63" s="35">
        <f ca="1">IF(X63&gt;12,(IF(AW63&gt;50,8+RAND()*(4-1)+1,IF(AW63&gt;20,X63,X63+RAND()*(20-1)+1))),IF(AW63&gt;90,8+RAND()*(4-1)+1,Y63))</f>
        <v>9.3598970764836356</v>
      </c>
      <c r="AZ63" s="35">
        <f ca="1">RAND()*(100-1)+1</f>
        <v>67.305869401864854</v>
      </c>
      <c r="BA63" s="34">
        <f ca="1">RAND()*(100-1)+1</f>
        <v>62.025779383404434</v>
      </c>
    </row>
    <row r="64" spans="1:53" s="7" customFormat="1" ht="12">
      <c r="A64" s="62">
        <v>20</v>
      </c>
      <c r="B64" s="61"/>
      <c r="C64" s="61"/>
      <c r="D64" s="60"/>
      <c r="E64" s="59"/>
      <c r="F64" s="58" t="s">
        <v>15</v>
      </c>
      <c r="G64" s="57">
        <v>600</v>
      </c>
      <c r="H64" s="57" t="s">
        <v>14</v>
      </c>
      <c r="I64" s="57">
        <v>0</v>
      </c>
      <c r="J64" s="57">
        <v>0</v>
      </c>
      <c r="K64" s="57">
        <v>0</v>
      </c>
      <c r="L64" s="56">
        <f ca="1">IF(AJ64&gt;95,RAND()*(400-360)+360,IF(AJ64&gt;90,RAND()*(300-230)+230,RAND()*(370-290)+290))</f>
        <v>338.9613376116431</v>
      </c>
      <c r="M64" s="54">
        <f ca="1">IF(AK64&gt;95,RAND()*(415-385)+385,RAND()*(385-L64)+L64)</f>
        <v>388.77575920252588</v>
      </c>
      <c r="N64" s="54">
        <f ca="1">IF(AL64&gt;90,RAND()*(460-420)+420,RAND()*(410-M64)+M64)</f>
        <v>390.64104764213454</v>
      </c>
      <c r="O64" s="54">
        <f ca="1">IF(AM64&gt;98,RAND()*(480-440)+445,IF(AM60&gt;94,RAND()*(455-420)+430,IF(AM60&gt;86,RAND()*(425-400)+400,(IF(AM60&gt;43,RAND()*(410-P64)+P64,RAND()*(410-N64)+N64)))))</f>
        <v>392.44052037507566</v>
      </c>
      <c r="P64" s="54">
        <f ca="1">IF(AN64&gt;96,RAND()*(460-420)+420,RAND()*(410-Q64)+Q64)</f>
        <v>369.73115864874268</v>
      </c>
      <c r="Q64" s="54">
        <f ca="1">IF(AO64&gt;96,RAND()*(415-385)+385,RAND()*(385-R64)+R64)</f>
        <v>366.97290061593571</v>
      </c>
      <c r="R64" s="55">
        <f ca="1">IF(AP64&gt;95,RAND()*(400-360)+360,IF(AP64&gt;90,RAND()*(300-230)+230,RAND()*(370-290)+290))</f>
        <v>363.76284218887645</v>
      </c>
      <c r="S64" s="54">
        <f ca="1">IF(AQ64&gt;97,RAND()*(60-35)+35,IF(AQ64&gt;90,RAND()*(35-20)+20,IF(AQ64&gt;82,RAND()*(20-8)+8,IF(AQ64&gt;30,8+RAND()*(4-1)+1,8))))</f>
        <v>8</v>
      </c>
      <c r="T64" s="54">
        <f ca="1">IF(IF(AR64&gt;98,S64+RAND()*(20-1)+1,IF(AR64&gt;96,S64-RAND()*(20-1)+1,S64))&lt;8,S64,IF(AR64&gt;98,S64+RAND()*(20-1)+1,IF(AR64&gt;96,S64-RAND()*(20-1)+1,S64)))</f>
        <v>8</v>
      </c>
      <c r="U64" s="54">
        <f ca="1">IF(S64=T64,(IF(T64&gt;35,AT64,AU64)),T64)</f>
        <v>8</v>
      </c>
      <c r="V64" s="54">
        <f ca="1">IF(AV64&gt;70,W64,IF(AV64&gt;40,U64,IF(AV64&gt;3,(U64+W64)/2,RAND()*(60-8)+8)))</f>
        <v>8.7080947265077153</v>
      </c>
      <c r="W64" s="54">
        <f ca="1">IF(Y64=X64,(IF(X64&gt;35,AX64,AY64)),X64)</f>
        <v>9.4161894530154306</v>
      </c>
      <c r="X64" s="54">
        <f ca="1">IF(IF(AZ64&gt;98,Y64+RAND()*(20-1)+1,IF(AZ64&gt;96,Y64-RAND()*(20-1)+1,Y64))&lt;8,Y64,IF(AZ64&gt;98,Y64+RAND()*(20-1)+1,IF(AZ64&gt;96,Y64-RAND()*(20-1)+1,Y64)))</f>
        <v>9.4161894530154306</v>
      </c>
      <c r="Y64" s="53">
        <f ca="1">IF(BA64&gt;97,RAND()*(60-35)+35,IF(BA64&gt;90,RAND()*(35-20)+20,IF(BA64&gt;82,RAND()*(20-8)+8,IF(BA64&gt;30,8+RAND()*(4-1)+1,8))))</f>
        <v>9.4161894530154306</v>
      </c>
      <c r="Z64" s="42">
        <f ca="1">(+(100)-((R64-330)/3)-((Q64-360)/5)-((P64-390)/7)-((O64-405)/10)+AG64-AH64+((K64+AI64-1.798)/2)+((J64+AI64-1.798)/4)+((R64+Q64+P64+O64-1485)/7))/100</f>
        <v>0.91632236792299027</v>
      </c>
      <c r="AA64" s="41">
        <f ca="1">(+(100)-((L64-330)/3)-((M64-360)/5)-((N64-390)/7)-((O64-405)/10)+AG64-AH64+((I64+AI64-1.798)/2)+((J64+AI64-1.798)/4)+((L64+M64+N64+O64-1485)/7))/100</f>
        <v>0.951104552687288</v>
      </c>
      <c r="AB64" s="41">
        <f ca="1">(100+(((((N64+P64+O64)-1185)*0.06))+(((L64+R64)-660)*0.325)+((((IF(S64&gt;11,S64,11))+(IF(T64&gt;11,T64,11))+(IF(U64&gt;11,U64,11))+(IF(W64&gt;11,W64,11))+(IF(X64&gt;11,X64,11))+(IF(Y64&gt;11,Y64,11))-66)/6)*2.2)))/100</f>
        <v>1.1195412203512602</v>
      </c>
      <c r="AC64" s="41">
        <f ca="1">(((+(100)+((L64-330)/2.5)+((O64-405)/8)+((R64-330)/16)+((N64-390)/11)+((P64-390)/12))/100)+(((AI64-1.798)*0.0225)/2)+((((I64*0.16)+(J64*0.5)+(K64*0.34))*0.06)/2))*(1+(AG64*0.089))</f>
        <v>0.93371977988660737</v>
      </c>
      <c r="AD64" s="41">
        <f ca="1">((+(100)-((R64-330)/1.5)-((Q64-360)/2.75)-((P64-390)/7)-((O64-405)/21)-((N64-390)/30)-(((U64*0.133)+(V64*0.19)+(W64*0.57)+(X64*1.45)+(Y64*2.658)-55)/7.5))/100)+((AI64-1.798)*0.0225)+((((K64*1.567)+(J64*0.275))/1.842)*0.06)</f>
        <v>0.79525667335312555</v>
      </c>
      <c r="AE64" s="41">
        <f ca="1">((+(100)-((L64-330)/1.5)-((M64-360)/2.75)-((N64-390)/7)-((O64-405)/21)-((P64-390)/30)-(((S64*2.658)+(T64*1.45)+(U64*0.57)+(V64*0.19)+(W64*0.133)-55)/7.5))/100)+((AI64-1.798)*0.0225)+((((I64*1.567)+(J64*0.275))/1.842)*0.06)</f>
        <v>0.8669977161608039</v>
      </c>
      <c r="AF64" s="40">
        <f ca="1">(((Z64+AA64)/2)+AB64+AC64+((AD64+AE64)/2))/4</f>
        <v>0.9545254138249929</v>
      </c>
      <c r="AG64" s="39">
        <f>IF(F64="A",4,IF(OR(F64="AG"),3,IF(F64="AD",2,IF(OR(F64="D",F64="F"),1,IF(F64="M",0,IF(F64="G",-1,IF(F64="L",-2,IF(F64="P",-3,0))))))))</f>
        <v>-1</v>
      </c>
      <c r="AH64" s="38">
        <f>IF(H64="-",0,IF(H64="XS",-4,IF(H64="VS",-3,IF(H64="A",0,IF(H64="L",2,IF(H64="VL",3,IF(H64="XL",4,0)))))))</f>
        <v>0</v>
      </c>
      <c r="AI64" s="37">
        <f>IF(G64="",1.8,IF((2*((SQRT(G64/100)-1)+100/100)-4)&gt;0,(2*((2*((SQRT(G64/100)-1)+100/100)-4))),(2*((SQRT(G64/100)-1)+100/100)-4)))</f>
        <v>1.7979589711327115</v>
      </c>
      <c r="AJ64" s="36">
        <f ca="1">RAND()*(100-1)+1</f>
        <v>53.771656773169255</v>
      </c>
      <c r="AK64" s="35">
        <f ca="1">RAND()*(100-1)+1</f>
        <v>95.537169327494354</v>
      </c>
      <c r="AL64" s="35">
        <f ca="1">RAND()*(100-1)+1</f>
        <v>74.409719399123816</v>
      </c>
      <c r="AM64" s="35">
        <f ca="1">RAND()*(100-1)+1</f>
        <v>73.868481014916227</v>
      </c>
      <c r="AN64" s="35">
        <f ca="1">RAND()*(100-1)+1</f>
        <v>28.491361915213776</v>
      </c>
      <c r="AO64" s="35">
        <f ca="1">RAND()*(100-1)+1</f>
        <v>48.226665658606592</v>
      </c>
      <c r="AP64" s="35">
        <f ca="1">RAND()*(100-1)+1</f>
        <v>98.611396093496808</v>
      </c>
      <c r="AQ64" s="35">
        <f ca="1">RAND()*(100-1)+1</f>
        <v>7.3950882096375947</v>
      </c>
      <c r="AR64" s="35">
        <f ca="1">RAND()*(100-1)+1</f>
        <v>84.004434454250102</v>
      </c>
      <c r="AS64" s="35">
        <f ca="1">RAND()*(100-1)+1</f>
        <v>64.24926925157628</v>
      </c>
      <c r="AT64" s="35">
        <f ca="1">IF(AS64&gt;35,8+RAND()*(4-1)+1,IF(AS64&gt;30,T64+RAND()*(10-1)+1,T64))</f>
        <v>11.989220932713216</v>
      </c>
      <c r="AU64" s="35">
        <f ca="1">IF(T64&gt;12,(IF(AS64&gt;50,8+RAND()*(4-1)+1,IF(AS64&gt;20,T64,T64+RAND()*(20-1)+1))),IF(AS64&gt;90,8+RAND()*(4-1)+1,S64))</f>
        <v>8</v>
      </c>
      <c r="AV64" s="35">
        <f ca="1">RAND()*(100-1)+1</f>
        <v>33.52114920760426</v>
      </c>
      <c r="AW64" s="35">
        <f ca="1">RAND()*(100-1)+1</f>
        <v>52.356548423017493</v>
      </c>
      <c r="AX64" s="35">
        <f ca="1">IF(AW64&gt;35,8+RAND()*(4-1)+1,IF(AW64&gt;30,X64+RAND()*(10-1)+1,X64))</f>
        <v>9.3799094204454914</v>
      </c>
      <c r="AY64" s="35">
        <f ca="1">IF(X64&gt;12,(IF(AW64&gt;50,8+RAND()*(4-1)+1,IF(AW64&gt;20,X64,X64+RAND()*(20-1)+1))),IF(AW64&gt;90,8+RAND()*(4-1)+1,Y64))</f>
        <v>9.4161894530154306</v>
      </c>
      <c r="AZ64" s="35">
        <f ca="1">RAND()*(100-1)+1</f>
        <v>22.703482936162075</v>
      </c>
      <c r="BA64" s="34">
        <f ca="1">RAND()*(100-1)+1</f>
        <v>37.240619252852632</v>
      </c>
    </row>
    <row r="65" spans="1:53" s="7" customFormat="1" ht="12">
      <c r="A65" s="62">
        <v>21</v>
      </c>
      <c r="B65" s="61"/>
      <c r="C65" s="61"/>
      <c r="D65" s="60"/>
      <c r="E65" s="59"/>
      <c r="F65" s="58" t="s">
        <v>15</v>
      </c>
      <c r="G65" s="57">
        <v>600</v>
      </c>
      <c r="H65" s="57" t="s">
        <v>14</v>
      </c>
      <c r="I65" s="57">
        <v>0</v>
      </c>
      <c r="J65" s="57">
        <v>0</v>
      </c>
      <c r="K65" s="57">
        <v>0</v>
      </c>
      <c r="L65" s="56">
        <f ca="1">IF(AJ65&gt;95,RAND()*(400-360)+360,IF(AJ65&gt;90,RAND()*(300-230)+230,RAND()*(370-290)+290))</f>
        <v>311.07308449842515</v>
      </c>
      <c r="M65" s="54">
        <f ca="1">IF(AK65&gt;95,RAND()*(415-385)+385,RAND()*(385-L65)+L65)</f>
        <v>355.11520967663171</v>
      </c>
      <c r="N65" s="54">
        <f ca="1">IF(AL65&gt;90,RAND()*(460-420)+420,RAND()*(410-M65)+M65)</f>
        <v>370.40637732363859</v>
      </c>
      <c r="O65" s="54">
        <f ca="1">IF(AM65&gt;98,RAND()*(480-440)+445,IF(AM61&gt;94,RAND()*(455-420)+430,IF(AM61&gt;86,RAND()*(425-400)+400,(IF(AM61&gt;43,RAND()*(410-P65)+P65,RAND()*(410-N65)+N65)))))</f>
        <v>391.67728644609497</v>
      </c>
      <c r="P65" s="54">
        <f ca="1">IF(AN65&gt;96,RAND()*(460-420)+420,RAND()*(410-Q65)+Q65)</f>
        <v>388.3218997721666</v>
      </c>
      <c r="Q65" s="54">
        <f ca="1">IF(AO65&gt;96,RAND()*(415-385)+385,RAND()*(385-R65)+R65)</f>
        <v>380.3962240505906</v>
      </c>
      <c r="R65" s="55">
        <f ca="1">IF(AP65&gt;95,RAND()*(400-360)+360,IF(AP65&gt;90,RAND()*(300-230)+230,RAND()*(370-290)+290))</f>
        <v>378.40550765701244</v>
      </c>
      <c r="S65" s="54">
        <f ca="1">IF(AQ65&gt;97,RAND()*(60-35)+35,IF(AQ65&gt;90,RAND()*(35-20)+20,IF(AQ65&gt;82,RAND()*(20-8)+8,IF(AQ65&gt;30,8+RAND()*(4-1)+1,8))))</f>
        <v>8</v>
      </c>
      <c r="T65" s="54">
        <f ca="1">IF(IF(AR65&gt;98,S65+RAND()*(20-1)+1,IF(AR65&gt;96,S65-RAND()*(20-1)+1,S65))&lt;8,S65,IF(AR65&gt;98,S65+RAND()*(20-1)+1,IF(AR65&gt;96,S65-RAND()*(20-1)+1,S65)))</f>
        <v>8</v>
      </c>
      <c r="U65" s="54">
        <f ca="1">IF(S65=T65,(IF(T65&gt;35,AT65,AU65)),T65)</f>
        <v>11.096486701249198</v>
      </c>
      <c r="V65" s="54">
        <f ca="1">IF(AV65&gt;70,W65,IF(AV65&gt;40,U65,IF(AV65&gt;3,(U65+W65)/2,RAND()*(60-8)+8)))</f>
        <v>9.5482433506245989</v>
      </c>
      <c r="W65" s="54">
        <f ca="1">IF(Y65=X65,(IF(X65&gt;35,AX65,AY65)),X65)</f>
        <v>8</v>
      </c>
      <c r="X65" s="54">
        <f ca="1">IF(IF(AZ65&gt;98,Y65+RAND()*(20-1)+1,IF(AZ65&gt;96,Y65-RAND()*(20-1)+1,Y65))&lt;8,Y65,IF(AZ65&gt;98,Y65+RAND()*(20-1)+1,IF(AZ65&gt;96,Y65-RAND()*(20-1)+1,Y65)))</f>
        <v>8</v>
      </c>
      <c r="Y65" s="53">
        <f ca="1">IF(BA65&gt;97,RAND()*(60-35)+35,IF(BA65&gt;90,RAND()*(35-20)+20,IF(BA65&gt;82,RAND()*(20-8)+8,IF(BA65&gt;30,8+RAND()*(4-1)+1,8))))</f>
        <v>8</v>
      </c>
      <c r="Z65" s="42">
        <f ca="1">(+(100)-((R65-330)/3)-((Q65-360)/5)-((P65-390)/7)-((O65-405)/10)+AG65-AH65+((K65+AI65-1.798)/2)+((J65+AI65-1.798)/4)+((R65+Q65+P65+O65-1485)/7))/100</f>
        <v>0.88043400576574637</v>
      </c>
      <c r="AA65" s="41">
        <f ca="1">(+(100)-((L65-330)/3)-((M65-360)/5)-((N65-390)/7)-((O65-405)/10)+AG65-AH65+((I65+AI65-1.798)/2)+((J65+AI65-1.798)/4)+((L65+M65+N65+O65-1485)/7))/100</f>
        <v>1.0231325342815079</v>
      </c>
      <c r="AB65" s="41">
        <f ca="1">(100+(((((N65+P65+O65)-1185)*0.06))+(((L65+R65)-660)*0.325)+((((IF(S65&gt;11,S65,11))+(IF(T65&gt;11,T65,11))+(IF(U65&gt;11,U65,11))+(IF(W65&gt;11,W65,11))+(IF(X65&gt;11,X65,11))+(IF(Y65&gt;11,Y65,11))-66)/6)*2.2)))/100</f>
        <v>1.0754025472015594</v>
      </c>
      <c r="AC65" s="41">
        <f ca="1">(((+(100)+((L65-330)/2.5)+((O65-405)/8)+((R65-330)/16)+((N65-390)/11)+((P65-390)/12))/100)+(((AI65-1.798)*0.0225)/2)+((((I65*0.16)+(J65*0.5)+(K65*0.34))*0.06)/2))*(1+(AG65*0.089))</f>
        <v>0.83691850547118551</v>
      </c>
      <c r="AD65" s="41">
        <f ca="1">((+(100)-((R65-330)/1.5)-((Q65-360)/2.75)-((P65-390)/7)-((O65-405)/21)-((N65-390)/30)-(((U65*0.133)+(V65*0.19)+(W65*0.57)+(X65*1.45)+(Y65*2.658)-55)/7.5))/100)+((AI65-1.798)*0.0225)+((((K65*1.567)+(J65*0.275))/1.842)*0.06)</f>
        <v>0.63744824929979615</v>
      </c>
      <c r="AE65" s="41">
        <f ca="1">((+(100)-((L65-330)/1.5)-((M65-360)/2.75)-((N65-390)/7)-((O65-405)/21)-((P65-390)/30)-(((S65*2.658)+(T65*1.45)+(U65*0.57)+(V65*0.19)+(W65*0.133)-55)/7.5))/100)+((AI65-1.798)*0.0225)+((((I65*1.567)+(J65*0.275))/1.842)*0.06)</f>
        <v>1.1960795748140221</v>
      </c>
      <c r="AF65" s="40">
        <f ca="1">(((Z65+AA65)/2)+AB65+AC65+((AD65+AE65)/2))/4</f>
        <v>0.94521705868832029</v>
      </c>
      <c r="AG65" s="39">
        <f>IF(F65="A",4,IF(OR(F65="AG"),3,IF(F65="AD",2,IF(OR(F65="D",F65="F"),1,IF(F65="M",0,IF(F65="G",-1,IF(F65="L",-2,IF(F65="P",-3,0))))))))</f>
        <v>-1</v>
      </c>
      <c r="AH65" s="38">
        <f>IF(H65="-",0,IF(H65="XS",-4,IF(H65="VS",-3,IF(H65="A",0,IF(H65="L",2,IF(H65="VL",3,IF(H65="XL",4,0)))))))</f>
        <v>0</v>
      </c>
      <c r="AI65" s="37">
        <f>IF(G65="",1.8,IF((2*((SQRT(G65/100)-1)+100/100)-4)&gt;0,(2*((2*((SQRT(G65/100)-1)+100/100)-4))),(2*((SQRT(G65/100)-1)+100/100)-4)))</f>
        <v>1.7979589711327115</v>
      </c>
      <c r="AJ65" s="36">
        <f ca="1">RAND()*(100-1)+1</f>
        <v>7.6325913811640893</v>
      </c>
      <c r="AK65" s="35">
        <f ca="1">RAND()*(100-1)+1</f>
        <v>31.658406964555407</v>
      </c>
      <c r="AL65" s="35">
        <f ca="1">RAND()*(100-1)+1</f>
        <v>65.850749128898784</v>
      </c>
      <c r="AM65" s="35">
        <f ca="1">RAND()*(100-1)+1</f>
        <v>24.001292589209449</v>
      </c>
      <c r="AN65" s="35">
        <f ca="1">RAND()*(100-1)+1</f>
        <v>34.367794286168348</v>
      </c>
      <c r="AO65" s="35">
        <f ca="1">RAND()*(100-1)+1</f>
        <v>75.729805759212567</v>
      </c>
      <c r="AP65" s="35">
        <f ca="1">RAND()*(100-1)+1</f>
        <v>97.423287149058481</v>
      </c>
      <c r="AQ65" s="35">
        <f ca="1">RAND()*(100-1)+1</f>
        <v>18.884759953144567</v>
      </c>
      <c r="AR65" s="35">
        <f ca="1">RAND()*(100-1)+1</f>
        <v>92.604457972266658</v>
      </c>
      <c r="AS65" s="35">
        <f ca="1">RAND()*(100-1)+1</f>
        <v>92.649284772051274</v>
      </c>
      <c r="AT65" s="35">
        <f ca="1">IF(AS65&gt;35,8+RAND()*(4-1)+1,IF(AS65&gt;30,T65+RAND()*(10-1)+1,T65))</f>
        <v>9.5421236211770832</v>
      </c>
      <c r="AU65" s="35">
        <f ca="1">IF(T65&gt;12,(IF(AS65&gt;50,8+RAND()*(4-1)+1,IF(AS65&gt;20,T65,T65+RAND()*(20-1)+1))),IF(AS65&gt;90,8+RAND()*(4-1)+1,S65))</f>
        <v>11.096486701249198</v>
      </c>
      <c r="AV65" s="35">
        <f ca="1">RAND()*(100-1)+1</f>
        <v>16.427739334345436</v>
      </c>
      <c r="AW65" s="35">
        <f ca="1">RAND()*(100-1)+1</f>
        <v>89.329988340851443</v>
      </c>
      <c r="AX65" s="35">
        <f ca="1">IF(AW65&gt;35,8+RAND()*(4-1)+1,IF(AW65&gt;30,X65+RAND()*(10-1)+1,X65))</f>
        <v>11.655737529192134</v>
      </c>
      <c r="AY65" s="35">
        <f ca="1">IF(X65&gt;12,(IF(AW65&gt;50,8+RAND()*(4-1)+1,IF(AW65&gt;20,X65,X65+RAND()*(20-1)+1))),IF(AW65&gt;90,8+RAND()*(4-1)+1,Y65))</f>
        <v>8</v>
      </c>
      <c r="AZ65" s="35">
        <f ca="1">RAND()*(100-1)+1</f>
        <v>16.94240883441109</v>
      </c>
      <c r="BA65" s="34">
        <f ca="1">RAND()*(100-1)+1</f>
        <v>17.344355430258666</v>
      </c>
    </row>
    <row r="66" spans="1:53" s="7" customFormat="1" ht="12">
      <c r="A66" s="62">
        <v>22</v>
      </c>
      <c r="B66" s="61"/>
      <c r="C66" s="61"/>
      <c r="D66" s="60"/>
      <c r="E66" s="59"/>
      <c r="F66" s="58" t="s">
        <v>15</v>
      </c>
      <c r="G66" s="57">
        <v>600</v>
      </c>
      <c r="H66" s="57" t="s">
        <v>14</v>
      </c>
      <c r="I66" s="57">
        <v>0</v>
      </c>
      <c r="J66" s="57">
        <v>0</v>
      </c>
      <c r="K66" s="57">
        <v>0</v>
      </c>
      <c r="L66" s="56">
        <f ca="1">IF(AJ66&gt;95,RAND()*(400-360)+360,IF(AJ66&gt;90,RAND()*(300-230)+230,RAND()*(370-290)+290))</f>
        <v>344.33892952017845</v>
      </c>
      <c r="M66" s="54">
        <f ca="1">IF(AK66&gt;95,RAND()*(415-385)+385,RAND()*(385-L66)+L66)</f>
        <v>354.73655687006578</v>
      </c>
      <c r="N66" s="54">
        <f ca="1">IF(AL66&gt;90,RAND()*(460-420)+420,RAND()*(410-M66)+M66)</f>
        <v>407.56515074927188</v>
      </c>
      <c r="O66" s="54">
        <f ca="1">IF(AM66&gt;98,RAND()*(480-440)+445,IF(AM62&gt;94,RAND()*(455-420)+430,IF(AM62&gt;86,RAND()*(425-400)+400,(IF(AM62&gt;43,RAND()*(410-P66)+P66,RAND()*(410-N66)+N66)))))</f>
        <v>408.39548967311998</v>
      </c>
      <c r="P66" s="54">
        <f ca="1">IF(AN66&gt;96,RAND()*(460-420)+420,RAND()*(410-Q66)+Q66)</f>
        <v>403.45720414268675</v>
      </c>
      <c r="Q66" s="54">
        <f ca="1">IF(AO66&gt;96,RAND()*(415-385)+385,RAND()*(385-R66)+R66)</f>
        <v>354.13692141170321</v>
      </c>
      <c r="R66" s="55">
        <f ca="1">IF(AP66&gt;95,RAND()*(400-360)+360,IF(AP66&gt;90,RAND()*(300-230)+230,RAND()*(370-290)+290))</f>
        <v>346.96189085515221</v>
      </c>
      <c r="S66" s="54">
        <f ca="1">IF(AQ66&gt;97,RAND()*(60-35)+35,IF(AQ66&gt;90,RAND()*(35-20)+20,IF(AQ66&gt;82,RAND()*(20-8)+8,IF(AQ66&gt;30,8+RAND()*(4-1)+1,8))))</f>
        <v>9.5188879538102142</v>
      </c>
      <c r="T66" s="54">
        <f ca="1">IF(IF(AR66&gt;98,S66+RAND()*(20-1)+1,IF(AR66&gt;96,S66-RAND()*(20-1)+1,S66))&lt;8,S66,IF(AR66&gt;98,S66+RAND()*(20-1)+1,IF(AR66&gt;96,S66-RAND()*(20-1)+1,S66)))</f>
        <v>9.5188879538102142</v>
      </c>
      <c r="U66" s="54">
        <f ca="1">IF(S66=T66,(IF(T66&gt;35,AT66,AU66)),T66)</f>
        <v>9.5188879538102142</v>
      </c>
      <c r="V66" s="54">
        <f ca="1">IF(AV66&gt;70,W66,IF(AV66&gt;40,U66,IF(AV66&gt;3,(U66+W66)/2,RAND()*(60-8)+8)))</f>
        <v>9.9370293751418757</v>
      </c>
      <c r="W66" s="54">
        <f ca="1">IF(Y66=X66,(IF(X66&gt;35,AX66,AY66)),X66)</f>
        <v>10.355170796473539</v>
      </c>
      <c r="X66" s="54">
        <f ca="1">IF(IF(AZ66&gt;98,Y66+RAND()*(20-1)+1,IF(AZ66&gt;96,Y66-RAND()*(20-1)+1,Y66))&lt;8,Y66,IF(AZ66&gt;98,Y66+RAND()*(20-1)+1,IF(AZ66&gt;96,Y66-RAND()*(20-1)+1,Y66)))</f>
        <v>10.355170796473539</v>
      </c>
      <c r="Y66" s="53">
        <f ca="1">IF(BA66&gt;97,RAND()*(60-35)+35,IF(BA66&gt;90,RAND()*(35-20)+20,IF(BA66&gt;82,RAND()*(20-8)+8,IF(BA66&gt;30,8+RAND()*(4-1)+1,8))))</f>
        <v>10.355170796473539</v>
      </c>
      <c r="Z66" s="42">
        <f ca="1">(+(100)-((R66-330)/3)-((Q66-360)/5)-((P66-390)/7)-((O66-405)/10)+AG66-AH66+((K66+AI66-1.798)/2)+((J66+AI66-1.798)/4)+((R66+Q66+P66+O66-1485)/7))/100</f>
        <v>0.96249686923166466</v>
      </c>
      <c r="AA66" s="41">
        <f ca="1">(+(100)-((L66-330)/3)-((M66-360)/5)-((N66-390)/7)-((O66-405)/10)+AG66-AH66+((I66+AI66-1.798)/2)+((J66+AI66-1.798)/4)+((L66+M66+N66+O66-1485)/7))/100</f>
        <v>0.96715033722683574</v>
      </c>
      <c r="AB66" s="41">
        <f ca="1">(100+(((((N66+P66+O66)-1185)*0.06))+(((L66+R66)-660)*0.325)+((((IF(S66&gt;11,S66,11))+(IF(T66&gt;11,T66,11))+(IF(U66&gt;11,U66,11))+(IF(W66&gt;11,W66,11))+(IF(X66&gt;11,X66,11))+(IF(Y66&gt;11,Y66,11))-66)/6)*2.2)))/100</f>
        <v>1.1223783729588719</v>
      </c>
      <c r="AC66" s="41">
        <f ca="1">(((+(100)+((L66-330)/2.5)+((O66-405)/8)+((R66-330)/16)+((N66-390)/11)+((P66-390)/12))/100)+(((AI66-1.798)*0.0225)/2)+((((I66*0.16)+(J66*0.5)+(K66*0.34))*0.06)/2))*(1+(AG66*0.089))</f>
        <v>1.0015383284436703</v>
      </c>
      <c r="AD66" s="41">
        <f ca="1">((+(100)-((R66-330)/1.5)-((Q66-360)/2.75)-((P66-390)/7)-((O66-405)/21)-((N66-390)/30)-(((U66*0.133)+(V66*0.19)+(W66*0.57)+(X66*1.45)+(Y66*2.658)-55)/7.5))/100)+((AI66-1.798)*0.0225)+((((K66*1.567)+(J66*0.275))/1.842)*0.06)</f>
        <v>0.88608284726425124</v>
      </c>
      <c r="AE66" s="41">
        <f ca="1">((+(100)-((L66-330)/1.5)-((M66-360)/2.75)-((N66-390)/7)-((O66-405)/21)-((P66-390)/30)-(((S66*2.658)+(T66*1.45)+(U66*0.57)+(V66*0.19)+(W66*0.133)-55)/7.5))/100)+((AI66-1.798)*0.0225)+((((I66*1.567)+(J66*0.275))/1.842)*0.06)</f>
        <v>0.90195745799801597</v>
      </c>
      <c r="AF66" s="40">
        <f ca="1">(((Z66+AA66)/2)+AB66+AC66+((AD66+AE66)/2))/4</f>
        <v>0.99569011431573151</v>
      </c>
      <c r="AG66" s="39">
        <f>IF(F66="A",4,IF(OR(F66="AG"),3,IF(F66="AD",2,IF(OR(F66="D",F66="F"),1,IF(F66="M",0,IF(F66="G",-1,IF(F66="L",-2,IF(F66="P",-3,0))))))))</f>
        <v>-1</v>
      </c>
      <c r="AH66" s="38">
        <f>IF(H66="-",0,IF(H66="XS",-4,IF(H66="VS",-3,IF(H66="A",0,IF(H66="L",2,IF(H66="VL",3,IF(H66="XL",4,0)))))))</f>
        <v>0</v>
      </c>
      <c r="AI66" s="37">
        <f>IF(G66="",1.8,IF((2*((SQRT(G66/100)-1)+100/100)-4)&gt;0,(2*((2*((SQRT(G66/100)-1)+100/100)-4))),(2*((SQRT(G66/100)-1)+100/100)-4)))</f>
        <v>1.7979589711327115</v>
      </c>
      <c r="AJ66" s="36">
        <f ca="1">RAND()*(100-1)+1</f>
        <v>34.799509754045943</v>
      </c>
      <c r="AK66" s="35">
        <f ca="1">RAND()*(100-1)+1</f>
        <v>10.718575845108983</v>
      </c>
      <c r="AL66" s="35">
        <f ca="1">RAND()*(100-1)+1</f>
        <v>61.144617558907726</v>
      </c>
      <c r="AM66" s="35">
        <f ca="1">RAND()*(100-1)+1</f>
        <v>86.689751260288702</v>
      </c>
      <c r="AN66" s="35">
        <f ca="1">RAND()*(100-1)+1</f>
        <v>69.581095999847179</v>
      </c>
      <c r="AO66" s="35">
        <f ca="1">RAND()*(100-1)+1</f>
        <v>60.276511321864447</v>
      </c>
      <c r="AP66" s="35">
        <f ca="1">RAND()*(100-1)+1</f>
        <v>41.751541826933639</v>
      </c>
      <c r="AQ66" s="35">
        <f ca="1">RAND()*(100-1)+1</f>
        <v>71.273935049172877</v>
      </c>
      <c r="AR66" s="35">
        <f ca="1">RAND()*(100-1)+1</f>
        <v>43.707102003952521</v>
      </c>
      <c r="AS66" s="35">
        <f ca="1">RAND()*(100-1)+1</f>
        <v>46.752272141516642</v>
      </c>
      <c r="AT66" s="35">
        <f ca="1">IF(AS66&gt;35,8+RAND()*(4-1)+1,IF(AS66&gt;30,T66+RAND()*(10-1)+1,T66))</f>
        <v>9.9261762055674385</v>
      </c>
      <c r="AU66" s="35">
        <f ca="1">IF(T66&gt;12,(IF(AS66&gt;50,8+RAND()*(4-1)+1,IF(AS66&gt;20,T66,T66+RAND()*(20-1)+1))),IF(AS66&gt;90,8+RAND()*(4-1)+1,S66))</f>
        <v>9.5188879538102142</v>
      </c>
      <c r="AV66" s="35">
        <f ca="1">RAND()*(100-1)+1</f>
        <v>26.76999767554641</v>
      </c>
      <c r="AW66" s="35">
        <f ca="1">RAND()*(100-1)+1</f>
        <v>44.978955506456046</v>
      </c>
      <c r="AX66" s="35">
        <f ca="1">IF(AW66&gt;35,8+RAND()*(4-1)+1,IF(AW66&gt;30,X66+RAND()*(10-1)+1,X66))</f>
        <v>11.142250047759973</v>
      </c>
      <c r="AY66" s="35">
        <f ca="1">IF(X66&gt;12,(IF(AW66&gt;50,8+RAND()*(4-1)+1,IF(AW66&gt;20,X66,X66+RAND()*(20-1)+1))),IF(AW66&gt;90,8+RAND()*(4-1)+1,Y66))</f>
        <v>10.355170796473539</v>
      </c>
      <c r="AZ66" s="35">
        <f ca="1">RAND()*(100-1)+1</f>
        <v>36.156426217550909</v>
      </c>
      <c r="BA66" s="34">
        <f ca="1">RAND()*(100-1)+1</f>
        <v>51.990674316999922</v>
      </c>
    </row>
    <row r="67" spans="1:53" s="7" customFormat="1" ht="12">
      <c r="A67" s="62">
        <v>23</v>
      </c>
      <c r="B67" s="61"/>
      <c r="C67" s="61"/>
      <c r="D67" s="60"/>
      <c r="E67" s="59"/>
      <c r="F67" s="58" t="s">
        <v>15</v>
      </c>
      <c r="G67" s="57">
        <v>600</v>
      </c>
      <c r="H67" s="57" t="s">
        <v>14</v>
      </c>
      <c r="I67" s="57">
        <v>0</v>
      </c>
      <c r="J67" s="57">
        <v>0</v>
      </c>
      <c r="K67" s="57">
        <v>0</v>
      </c>
      <c r="L67" s="56">
        <f ca="1">IF(AJ67&gt;95,RAND()*(400-360)+360,IF(AJ67&gt;90,RAND()*(300-230)+230,RAND()*(370-290)+290))</f>
        <v>337.53207466784738</v>
      </c>
      <c r="M67" s="54">
        <f ca="1">IF(AK67&gt;95,RAND()*(415-385)+385,RAND()*(385-L67)+L67)</f>
        <v>378.50381601957872</v>
      </c>
      <c r="N67" s="54">
        <f ca="1">IF(AL67&gt;90,RAND()*(460-420)+420,RAND()*(410-M67)+M67)</f>
        <v>387.11376745579418</v>
      </c>
      <c r="O67" s="54">
        <f ca="1">IF(AM67&gt;98,RAND()*(480-440)+445,IF(AM63&gt;94,RAND()*(455-420)+430,IF(AM63&gt;86,RAND()*(425-400)+400,(IF(AM63&gt;43,RAND()*(410-P67)+P67,RAND()*(410-N67)+N67)))))</f>
        <v>404.18899770556533</v>
      </c>
      <c r="P67" s="54">
        <f ca="1">IF(AN67&gt;96,RAND()*(460-420)+420,RAND()*(410-Q67)+Q67)</f>
        <v>401.13811095553478</v>
      </c>
      <c r="Q67" s="54">
        <f ca="1">IF(AO67&gt;96,RAND()*(415-385)+385,RAND()*(385-R67)+R67)</f>
        <v>374.27113545444695</v>
      </c>
      <c r="R67" s="55">
        <f ca="1">IF(AP67&gt;95,RAND()*(400-360)+360,IF(AP67&gt;90,RAND()*(300-230)+230,RAND()*(370-290)+290))</f>
        <v>296.07046156299384</v>
      </c>
      <c r="S67" s="54">
        <f ca="1">IF(AQ67&gt;97,RAND()*(60-35)+35,IF(AQ67&gt;90,RAND()*(35-20)+20,IF(AQ67&gt;82,RAND()*(20-8)+8,IF(AQ67&gt;30,8+RAND()*(4-1)+1,8))))</f>
        <v>9.4314782512916011</v>
      </c>
      <c r="T67" s="54">
        <f ca="1">IF(IF(AR67&gt;98,S67+RAND()*(20-1)+1,IF(AR67&gt;96,S67-RAND()*(20-1)+1,S67))&lt;8,S67,IF(AR67&gt;98,S67+RAND()*(20-1)+1,IF(AR67&gt;96,S67-RAND()*(20-1)+1,S67)))</f>
        <v>9.4314782512916011</v>
      </c>
      <c r="U67" s="54">
        <f ca="1">IF(S67=T67,(IF(T67&gt;35,AT67,AU67)),T67)</f>
        <v>9.4314782512916011</v>
      </c>
      <c r="V67" s="54">
        <f ca="1">IF(AV67&gt;70,W67,IF(AV67&gt;40,U67,IF(AV67&gt;3,(U67+W67)/2,RAND()*(60-8)+8)))</f>
        <v>11.594523083324898</v>
      </c>
      <c r="W67" s="54">
        <f ca="1">IF(Y67=X67,(IF(X67&gt;35,AX67,AY67)),X67)</f>
        <v>11.594523083324898</v>
      </c>
      <c r="X67" s="54">
        <f ca="1">IF(IF(AZ67&gt;98,Y67+RAND()*(20-1)+1,IF(AZ67&gt;96,Y67-RAND()*(20-1)+1,Y67))&lt;8,Y67,IF(AZ67&gt;98,Y67+RAND()*(20-1)+1,IF(AZ67&gt;96,Y67-RAND()*(20-1)+1,Y67)))</f>
        <v>11.594523083324898</v>
      </c>
      <c r="Y67" s="53">
        <f ca="1">IF(BA67&gt;97,RAND()*(60-35)+35,IF(BA67&gt;90,RAND()*(35-20)+20,IF(BA67&gt;82,RAND()*(20-8)+8,IF(BA67&gt;30,8+RAND()*(4-1)+1,8))))</f>
        <v>11.594523083324898</v>
      </c>
      <c r="Z67" s="42">
        <f ca="1">(+(100)-((R67-330)/3)-((Q67-360)/5)-((P67-390)/7)-((O67-405)/10)+AG67-AH67+((K67+AI67-1.798)/2)+((J67+AI67-1.798)/4)+((R67+Q67+P67+O67-1485)/7))/100</f>
        <v>1.0461248775871603</v>
      </c>
      <c r="AA67" s="41">
        <f ca="1">(+(100)-((L67-330)/3)-((M67-360)/5)-((N67-390)/7)-((O67-405)/10)+AG67-AH67+((I67+AI67-1.798)/2)+((J67+AI67-1.798)/4)+((L67+M67+N67+O67-1485)/7))/100</f>
        <v>0.96473170182641166</v>
      </c>
      <c r="AB67" s="41">
        <f ca="1">(100+(((((N67+P67+O67)-1185)*0.06))+(((L67+R67)-660)*0.325)+((((IF(S67&gt;11,S67,11))+(IF(T67&gt;11,T67,11))+(IF(U67&gt;11,U67,11))+(IF(W67&gt;11,W67,11))+(IF(X67&gt;11,X67,11))+(IF(Y67&gt;11,Y67,11))-66)/6)*2.2)))/100</f>
        <v>0.9252125223369444</v>
      </c>
      <c r="AC67" s="41">
        <f ca="1">(((+(100)+((L67-330)/2.5)+((O67-405)/8)+((R67-330)/16)+((N67-390)/11)+((P67-390)/12))/100)+(((AI67-1.798)*0.0225)/2)+((((I67*0.16)+(J67*0.5)+(K67*0.34))*0.06)/2))*(1+(AG67*0.089))</f>
        <v>0.92426965703559505</v>
      </c>
      <c r="AD67" s="41">
        <f ca="1">((+(100)-((R67-330)/1.5)-((Q67-360)/2.75)-((P67-390)/7)-((O67-405)/21)-((N67-390)/30)-(((U67*0.133)+(V67*0.19)+(W67*0.57)+(X67*1.45)+(Y67*2.658)-55)/7.5))/100)+((AI67-1.798)*0.0225)+((((K67*1.567)+(J67*0.275))/1.842)*0.06)</f>
        <v>1.1561422771158048</v>
      </c>
      <c r="AE67" s="41">
        <f ca="1">((+(100)-((L67-330)/1.5)-((M67-360)/2.75)-((N67-390)/7)-((O67-405)/21)-((P67-390)/30)-(((S67*2.658)+(T67*1.45)+(U67*0.57)+(V67*0.19)+(W67*0.133)-55)/7.5))/100)+((AI67-1.798)*0.0225)+((((I67*1.567)+(J67*0.275))/1.842)*0.06)</f>
        <v>0.8928080043358021</v>
      </c>
      <c r="AF67" s="40">
        <f ca="1">(((Z67+AA67)/2)+AB67+AC67+((AD67+AE67)/2))/4</f>
        <v>0.96984640245128229</v>
      </c>
      <c r="AG67" s="39">
        <f>IF(F67="A",4,IF(OR(F67="AG"),3,IF(F67="AD",2,IF(OR(F67="D",F67="F"),1,IF(F67="M",0,IF(F67="G",-1,IF(F67="L",-2,IF(F67="P",-3,0))))))))</f>
        <v>-1</v>
      </c>
      <c r="AH67" s="38">
        <f>IF(H67="-",0,IF(H67="XS",-4,IF(H67="VS",-3,IF(H67="A",0,IF(H67="L",2,IF(H67="VL",3,IF(H67="XL",4,0)))))))</f>
        <v>0</v>
      </c>
      <c r="AI67" s="37">
        <f>IF(G67="",1.8,IF((2*((SQRT(G67/100)-1)+100/100)-4)&gt;0,(2*((2*((SQRT(G67/100)-1)+100/100)-4))),(2*((SQRT(G67/100)-1)+100/100)-4)))</f>
        <v>1.7979589711327115</v>
      </c>
      <c r="AJ67" s="36">
        <f ca="1">RAND()*(100-1)+1</f>
        <v>72.427826556873541</v>
      </c>
      <c r="AK67" s="35">
        <f ca="1">RAND()*(100-1)+1</f>
        <v>64.249092136532227</v>
      </c>
      <c r="AL67" s="35">
        <f ca="1">RAND()*(100-1)+1</f>
        <v>57.476204281608588</v>
      </c>
      <c r="AM67" s="35">
        <f ca="1">RAND()*(100-1)+1</f>
        <v>15.380664076241494</v>
      </c>
      <c r="AN67" s="35">
        <f ca="1">RAND()*(100-1)+1</f>
        <v>42.563641091135331</v>
      </c>
      <c r="AO67" s="35">
        <f ca="1">RAND()*(100-1)+1</f>
        <v>34.187289673831188</v>
      </c>
      <c r="AP67" s="35">
        <f ca="1">RAND()*(100-1)+1</f>
        <v>24.610707191872308</v>
      </c>
      <c r="AQ67" s="35">
        <f ca="1">RAND()*(100-1)+1</f>
        <v>71.61483838939651</v>
      </c>
      <c r="AR67" s="35">
        <f ca="1">RAND()*(100-1)+1</f>
        <v>38.121127209639035</v>
      </c>
      <c r="AS67" s="35">
        <f ca="1">RAND()*(100-1)+1</f>
        <v>50.637401894901963</v>
      </c>
      <c r="AT67" s="35">
        <f ca="1">IF(AS67&gt;35,8+RAND()*(4-1)+1,IF(AS67&gt;30,T67+RAND()*(10-1)+1,T67))</f>
        <v>11.496467033834659</v>
      </c>
      <c r="AU67" s="35">
        <f ca="1">IF(T67&gt;12,(IF(AS67&gt;50,8+RAND()*(4-1)+1,IF(AS67&gt;20,T67,T67+RAND()*(20-1)+1))),IF(AS67&gt;90,8+RAND()*(4-1)+1,S67))</f>
        <v>9.4314782512916011</v>
      </c>
      <c r="AV67" s="35">
        <f ca="1">RAND()*(100-1)+1</f>
        <v>79.885531832707969</v>
      </c>
      <c r="AW67" s="35">
        <f ca="1">RAND()*(100-1)+1</f>
        <v>48.412208703928314</v>
      </c>
      <c r="AX67" s="35">
        <f ca="1">IF(AW67&gt;35,8+RAND()*(4-1)+1,IF(AW67&gt;30,X67+RAND()*(10-1)+1,X67))</f>
        <v>9.3326904932252859</v>
      </c>
      <c r="AY67" s="35">
        <f ca="1">IF(X67&gt;12,(IF(AW67&gt;50,8+RAND()*(4-1)+1,IF(AW67&gt;20,X67,X67+RAND()*(20-1)+1))),IF(AW67&gt;90,8+RAND()*(4-1)+1,Y67))</f>
        <v>11.594523083324898</v>
      </c>
      <c r="AZ67" s="35">
        <f ca="1">RAND()*(100-1)+1</f>
        <v>45.309725456475938</v>
      </c>
      <c r="BA67" s="34">
        <f ca="1">RAND()*(100-1)+1</f>
        <v>37.062512897115376</v>
      </c>
    </row>
    <row r="68" spans="1:53" s="7" customFormat="1" ht="12">
      <c r="A68" s="62">
        <v>24</v>
      </c>
      <c r="B68" s="61"/>
      <c r="C68" s="61"/>
      <c r="D68" s="60"/>
      <c r="E68" s="59"/>
      <c r="F68" s="58" t="s">
        <v>15</v>
      </c>
      <c r="G68" s="57">
        <v>600</v>
      </c>
      <c r="H68" s="57" t="s">
        <v>14</v>
      </c>
      <c r="I68" s="57">
        <v>0</v>
      </c>
      <c r="J68" s="57">
        <v>0</v>
      </c>
      <c r="K68" s="57">
        <v>0</v>
      </c>
      <c r="L68" s="56">
        <f ca="1">IF(AJ68&gt;95,RAND()*(400-360)+360,IF(AJ68&gt;90,RAND()*(300-230)+230,RAND()*(370-290)+290))</f>
        <v>328.68697754691914</v>
      </c>
      <c r="M68" s="54">
        <f ca="1">IF(AK68&gt;95,RAND()*(415-385)+385,RAND()*(385-L68)+L68)</f>
        <v>345.90988267859871</v>
      </c>
      <c r="N68" s="54">
        <f ca="1">IF(AL68&gt;90,RAND()*(460-420)+420,RAND()*(410-M68)+M68)</f>
        <v>390.32056156106808</v>
      </c>
      <c r="O68" s="54">
        <f ca="1">IF(AM68&gt;98,RAND()*(480-440)+445,IF(AM64&gt;94,RAND()*(455-420)+430,IF(AM64&gt;86,RAND()*(425-400)+400,(IF(AM64&gt;43,RAND()*(410-P68)+P68,RAND()*(410-N68)+N68)))))</f>
        <v>406.96744994002569</v>
      </c>
      <c r="P68" s="54">
        <f ca="1">IF(AN68&gt;96,RAND()*(460-420)+420,RAND()*(410-Q68)+Q68)</f>
        <v>397.34907765125149</v>
      </c>
      <c r="Q68" s="54">
        <f ca="1">IF(AO68&gt;96,RAND()*(415-385)+385,RAND()*(385-R68)+R68)</f>
        <v>362.96115277955926</v>
      </c>
      <c r="R68" s="55">
        <f ca="1">IF(AP68&gt;95,RAND()*(400-360)+360,IF(AP68&gt;90,RAND()*(300-230)+230,RAND()*(370-290)+290))</f>
        <v>301.08389175692912</v>
      </c>
      <c r="S68" s="54">
        <f ca="1">IF(AQ68&gt;97,RAND()*(60-35)+35,IF(AQ68&gt;90,RAND()*(35-20)+20,IF(AQ68&gt;82,RAND()*(20-8)+8,IF(AQ68&gt;30,8+RAND()*(4-1)+1,8))))</f>
        <v>19.252750141266699</v>
      </c>
      <c r="T68" s="54">
        <f ca="1">IF(IF(AR68&gt;98,S68+RAND()*(20-1)+1,IF(AR68&gt;96,S68-RAND()*(20-1)+1,S68))&lt;8,S68,IF(AR68&gt;98,S68+RAND()*(20-1)+1,IF(AR68&gt;96,S68-RAND()*(20-1)+1,S68)))</f>
        <v>19.252750141266699</v>
      </c>
      <c r="U68" s="54">
        <f ca="1">IF(S68=T68,(IF(T68&gt;35,AT68,AU68)),T68)</f>
        <v>9.5888823390661706</v>
      </c>
      <c r="V68" s="54">
        <f ca="1">IF(AV68&gt;70,W68,IF(AV68&gt;40,U68,IF(AV68&gt;3,(U68+W68)/2,RAND()*(60-8)+8)))</f>
        <v>10.215065273888214</v>
      </c>
      <c r="W68" s="54">
        <f ca="1">IF(Y68=X68,(IF(X68&gt;35,AX68,AY68)),X68)</f>
        <v>10.215065273888214</v>
      </c>
      <c r="X68" s="54">
        <f ca="1">IF(IF(AZ68&gt;98,Y68+RAND()*(20-1)+1,IF(AZ68&gt;96,Y68-RAND()*(20-1)+1,Y68))&lt;8,Y68,IF(AZ68&gt;98,Y68+RAND()*(20-1)+1,IF(AZ68&gt;96,Y68-RAND()*(20-1)+1,Y68)))</f>
        <v>11.667211164085447</v>
      </c>
      <c r="Y68" s="53">
        <f ca="1">IF(BA68&gt;97,RAND()*(60-35)+35,IF(BA68&gt;90,RAND()*(35-20)+20,IF(BA68&gt;82,RAND()*(20-8)+8,IF(BA68&gt;30,8+RAND()*(4-1)+1,8))))</f>
        <v>11.667211164085447</v>
      </c>
      <c r="Z68" s="42">
        <f ca="1">(+(100)-((R68-330)/3)-((Q68-360)/5)-((P68-390)/7)-((O68-405)/10)+AG68-AH68+((K68+AI68-1.798)/2)+((J68+AI68-1.798)/4)+((R68+Q68+P68+O68-1485)/7))/100</f>
        <v>1.0442290992277026</v>
      </c>
      <c r="AA68" s="41">
        <f ca="1">(+(100)-((L68-330)/3)-((M68-360)/5)-((N68-390)/7)-((O68-405)/10)+AG68-AH68+((I68+AI68-1.798)/2)+((J68+AI68-1.798)/4)+((L68+M68+N68+O68-1485)/7))/100</f>
        <v>1.0013953758758896</v>
      </c>
      <c r="AB68" s="41">
        <f ca="1">(100+(((((N68+P68+O68)-1185)*0.06))+(((L68+R68)-660)*0.325)+((((IF(S68&gt;11,S68,11))+(IF(T68&gt;11,T68,11))+(IF(U68&gt;11,U68,11))+(IF(W68&gt;11,W68,11))+(IF(X68&gt;11,X68,11))+(IF(Y68&gt;11,Y68,11))-66)/6)*2.2)))/100</f>
        <v>0.97295062830149637</v>
      </c>
      <c r="AC68" s="41">
        <f ca="1">(((+(100)+((L68-330)/2.5)+((O68-405)/8)+((R68-330)/16)+((N68-390)/11)+((P68-390)/12))/100)+(((AI68-1.798)*0.0225)/2)+((((I68*0.16)+(J68*0.5)+(K68*0.34))*0.06)/2))*(1+(AG68*0.089))</f>
        <v>0.89783590821473525</v>
      </c>
      <c r="AD68" s="41">
        <f ca="1">((+(100)-((R68-330)/1.5)-((Q68-360)/2.75)-((P68-390)/7)-((O68-405)/21)-((N68-390)/30)-(((U68*0.133)+(V68*0.19)+(W68*0.57)+(X68*1.45)+(Y68*2.658)-55)/7.5))/100)+((AI68-1.798)*0.0225)+((((K68*1.567)+(J68*0.275))/1.842)*0.06)</f>
        <v>1.1678393204834587</v>
      </c>
      <c r="AE68" s="41">
        <f ca="1">((+(100)-((L68-330)/1.5)-((M68-360)/2.75)-((N68-390)/7)-((O68-405)/21)-((P68-390)/30)-(((S68*2.658)+(T68*1.45)+(U68*0.57)+(V68*0.19)+(W68*0.133)-55)/7.5))/100)+((AI68-1.798)*0.0225)+((((I68*1.567)+(J68*0.275))/1.842)*0.06)</f>
        <v>1.0123375961064442</v>
      </c>
      <c r="AF68" s="40">
        <f ca="1">(((Z68+AA68)/2)+AB68+AC68+((AD68+AE68)/2))/4</f>
        <v>0.99592180809074482</v>
      </c>
      <c r="AG68" s="39">
        <f>IF(F68="A",4,IF(OR(F68="AG"),3,IF(F68="AD",2,IF(OR(F68="D",F68="F"),1,IF(F68="M",0,IF(F68="G",-1,IF(F68="L",-2,IF(F68="P",-3,0))))))))</f>
        <v>-1</v>
      </c>
      <c r="AH68" s="38">
        <f>IF(H68="-",0,IF(H68="XS",-4,IF(H68="VS",-3,IF(H68="A",0,IF(H68="L",2,IF(H68="VL",3,IF(H68="XL",4,0)))))))</f>
        <v>0</v>
      </c>
      <c r="AI68" s="37">
        <f>IF(G68="",1.8,IF((2*((SQRT(G68/100)-1)+100/100)-4)&gt;0,(2*((2*((SQRT(G68/100)-1)+100/100)-4))),(2*((SQRT(G68/100)-1)+100/100)-4)))</f>
        <v>1.7979589711327115</v>
      </c>
      <c r="AJ68" s="36">
        <f ca="1">RAND()*(100-1)+1</f>
        <v>78.668378277869891</v>
      </c>
      <c r="AK68" s="35">
        <f ca="1">RAND()*(100-1)+1</f>
        <v>57.507330986623217</v>
      </c>
      <c r="AL68" s="35">
        <f ca="1">RAND()*(100-1)+1</f>
        <v>82.420935352707346</v>
      </c>
      <c r="AM68" s="35">
        <f ca="1">RAND()*(100-1)+1</f>
        <v>43.853716674827339</v>
      </c>
      <c r="AN68" s="35">
        <f ca="1">RAND()*(100-1)+1</f>
        <v>88.966072949348586</v>
      </c>
      <c r="AO68" s="35">
        <f ca="1">RAND()*(100-1)+1</f>
        <v>51.698785799627998</v>
      </c>
      <c r="AP68" s="35">
        <f ca="1">RAND()*(100-1)+1</f>
        <v>86.604108366517039</v>
      </c>
      <c r="AQ68" s="35">
        <f ca="1">RAND()*(100-1)+1</f>
        <v>84.936631443885688</v>
      </c>
      <c r="AR68" s="35">
        <f ca="1">RAND()*(100-1)+1</f>
        <v>14.864786039372346</v>
      </c>
      <c r="AS68" s="35">
        <f ca="1">RAND()*(100-1)+1</f>
        <v>90.771852442319684</v>
      </c>
      <c r="AT68" s="35">
        <f ca="1">IF(AS68&gt;35,8+RAND()*(4-1)+1,IF(AS68&gt;30,T68+RAND()*(10-1)+1,T68))</f>
        <v>9.8205875679261716</v>
      </c>
      <c r="AU68" s="35">
        <f ca="1">IF(T68&gt;12,(IF(AS68&gt;50,8+RAND()*(4-1)+1,IF(AS68&gt;20,T68,T68+RAND()*(20-1)+1))),IF(AS68&gt;90,8+RAND()*(4-1)+1,S68))</f>
        <v>9.5888823390661706</v>
      </c>
      <c r="AV68" s="35">
        <f ca="1">RAND()*(100-1)+1</f>
        <v>76.934316911005808</v>
      </c>
      <c r="AW68" s="35">
        <f ca="1">RAND()*(100-1)+1</f>
        <v>91.140043121784061</v>
      </c>
      <c r="AX68" s="35">
        <f ca="1">IF(AW68&gt;35,8+RAND()*(4-1)+1,IF(AW68&gt;30,X68+RAND()*(10-1)+1,X68))</f>
        <v>10.684330857999234</v>
      </c>
      <c r="AY68" s="35">
        <f ca="1">IF(X68&gt;12,(IF(AW68&gt;50,8+RAND()*(4-1)+1,IF(AW68&gt;20,X68,X68+RAND()*(20-1)+1))),IF(AW68&gt;90,8+RAND()*(4-1)+1,Y68))</f>
        <v>10.215065273888214</v>
      </c>
      <c r="AZ68" s="35">
        <f ca="1">RAND()*(100-1)+1</f>
        <v>95.249396137430182</v>
      </c>
      <c r="BA68" s="34">
        <f ca="1">RAND()*(100-1)+1</f>
        <v>61.914800708361945</v>
      </c>
    </row>
    <row r="69" spans="1:53" s="7" customFormat="1" ht="12">
      <c r="A69" s="62">
        <v>25</v>
      </c>
      <c r="B69" s="61"/>
      <c r="C69" s="61"/>
      <c r="D69" s="60"/>
      <c r="E69" s="59"/>
      <c r="F69" s="58" t="s">
        <v>15</v>
      </c>
      <c r="G69" s="57">
        <v>600</v>
      </c>
      <c r="H69" s="57" t="s">
        <v>14</v>
      </c>
      <c r="I69" s="57">
        <v>0</v>
      </c>
      <c r="J69" s="57">
        <v>0</v>
      </c>
      <c r="K69" s="57">
        <v>0</v>
      </c>
      <c r="L69" s="56">
        <f ca="1">IF(AJ69&gt;95,RAND()*(400-360)+360,IF(AJ69&gt;90,RAND()*(300-230)+230,RAND()*(370-290)+290))</f>
        <v>304.86811169927006</v>
      </c>
      <c r="M69" s="54">
        <f ca="1">IF(AK69&gt;95,RAND()*(415-385)+385,RAND()*(385-L69)+L69)</f>
        <v>332.95263784113939</v>
      </c>
      <c r="N69" s="54">
        <f ca="1">IF(AL69&gt;90,RAND()*(460-420)+420,RAND()*(410-M69)+M69)</f>
        <v>345.08744987941719</v>
      </c>
      <c r="O69" s="54">
        <f ca="1">IF(AM69&gt;98,RAND()*(480-440)+445,IF(AM65&gt;94,RAND()*(455-420)+430,IF(AM65&gt;86,RAND()*(425-400)+400,(IF(AM65&gt;43,RAND()*(410-P69)+P69,RAND()*(410-N69)+N69)))))</f>
        <v>391.54620414857129</v>
      </c>
      <c r="P69" s="54">
        <f ca="1">IF(AN69&gt;96,RAND()*(460-420)+420,RAND()*(410-Q69)+Q69)</f>
        <v>385.67999278214256</v>
      </c>
      <c r="Q69" s="54">
        <f ca="1">IF(AO69&gt;96,RAND()*(415-385)+385,RAND()*(385-R69)+R69)</f>
        <v>330.0452019780638</v>
      </c>
      <c r="R69" s="55">
        <f ca="1">IF(AP69&gt;95,RAND()*(400-360)+360,IF(AP69&gt;90,RAND()*(300-230)+230,RAND()*(370-290)+290))</f>
        <v>298.11801947065169</v>
      </c>
      <c r="S69" s="54">
        <f ca="1">IF(AQ69&gt;97,RAND()*(60-35)+35,IF(AQ69&gt;90,RAND()*(35-20)+20,IF(AQ69&gt;82,RAND()*(20-8)+8,IF(AQ69&gt;30,8+RAND()*(4-1)+1,8))))</f>
        <v>8</v>
      </c>
      <c r="T69" s="54">
        <f ca="1">IF(IF(AR69&gt;98,S69+RAND()*(20-1)+1,IF(AR69&gt;96,S69-RAND()*(20-1)+1,S69))&lt;8,S69,IF(AR69&gt;98,S69+RAND()*(20-1)+1,IF(AR69&gt;96,S69-RAND()*(20-1)+1,S69)))</f>
        <v>8</v>
      </c>
      <c r="U69" s="54">
        <f ca="1">IF(S69=T69,(IF(T69&gt;35,AT69,AU69)),T69)</f>
        <v>8</v>
      </c>
      <c r="V69" s="54">
        <f ca="1">IF(AV69&gt;70,W69,IF(AV69&gt;40,U69,IF(AV69&gt;3,(U69+W69)/2,RAND()*(60-8)+8)))</f>
        <v>8</v>
      </c>
      <c r="W69" s="54">
        <f ca="1">IF(Y69=X69,(IF(X69&gt;35,AX69,AY69)),X69)</f>
        <v>9.0241162347891581</v>
      </c>
      <c r="X69" s="54">
        <f ca="1">IF(IF(AZ69&gt;98,Y69+RAND()*(20-1)+1,IF(AZ69&gt;96,Y69-RAND()*(20-1)+1,Y69))&lt;8,Y69,IF(AZ69&gt;98,Y69+RAND()*(20-1)+1,IF(AZ69&gt;96,Y69-RAND()*(20-1)+1,Y69)))</f>
        <v>9.0241162347891581</v>
      </c>
      <c r="Y69" s="53">
        <f ca="1">IF(BA69&gt;97,RAND()*(60-35)+35,IF(BA69&gt;90,RAND()*(35-20)+20,IF(BA69&gt;82,RAND()*(20-8)+8,IF(BA69&gt;30,8+RAND()*(4-1)+1,8))))</f>
        <v>9.0241162347891581</v>
      </c>
      <c r="Z69" s="42">
        <f ca="1">(+(100)-((R69-330)/3)-((Q69-360)/5)-((P69-390)/7)-((O69-405)/10)+AG69-AH69+((K69+AI69-1.798)/2)+((J69+AI69-1.798)/4)+((R69+Q69+P69+O69-1485)/7))/100</f>
        <v>1.0620783891775099</v>
      </c>
      <c r="AA69" s="41">
        <f ca="1">(+(100)-((L69-330)/3)-((M69-360)/5)-((N69-390)/7)-((O69-405)/10)+AG69-AH69+((I69+AI69-1.798)/2)+((J69+AI69-1.798)/4)+((L69+M69+N69+O69-1485)/7))/100</f>
        <v>1.0475596787250507</v>
      </c>
      <c r="AB69" s="41">
        <f ca="1">(100+(((((N69+P69+O69)-1185)*0.06))+(((L69+R69)-660)*0.325)+((((IF(S69&gt;11,S69,11))+(IF(T69&gt;11,T69,11))+(IF(U69&gt;11,U69,11))+(IF(W69&gt;11,W69,11))+(IF(X69&gt;11,X69,11))+(IF(Y69&gt;11,Y69,11))-66)/6)*2.2)))/100</f>
        <v>0.77709311438832418</v>
      </c>
      <c r="AC69" s="41">
        <f ca="1">(((+(100)+((L69-330)/2.5)+((O69-405)/8)+((R69-330)/16)+((N69-390)/11)+((P69-390)/12))/100)+(((AI69-1.798)*0.0225)/2)+((((I69*0.16)+(J69*0.5)+(K69*0.34))*0.06)/2))*(1+(AG69*0.089))</f>
        <v>0.74547030295022121</v>
      </c>
      <c r="AD69" s="41">
        <f ca="1">((+(100)-((R69-330)/1.5)-((Q69-360)/2.75)-((P69-390)/7)-((O69-405)/21)-((N69-390)/30)-(((U69*0.133)+(V69*0.19)+(W69*0.57)+(X69*1.45)+(Y69*2.658)-55)/7.5))/100)+((AI69-1.798)*0.0225)+((((K69*1.567)+(J69*0.275))/1.842)*0.06)</f>
        <v>1.3626225893551784</v>
      </c>
      <c r="AE69" s="41">
        <f ca="1">((+(100)-((L69-330)/1.5)-((M69-360)/2.75)-((N69-390)/7)-((O69-405)/21)-((P69-390)/30)-(((S69*2.658)+(T69*1.45)+(U69*0.57)+(V69*0.19)+(W69*0.133)-55)/7.5))/100)+((AI69-1.798)*0.0225)+((((I69*1.567)+(J69*0.275))/1.842)*0.06)</f>
        <v>1.3577141242026489</v>
      </c>
      <c r="AF69" s="40">
        <f ca="1">(((Z69+AA69)/2)+AB69+AC69+((AD69+AE69)/2))/4</f>
        <v>0.98438770201718484</v>
      </c>
      <c r="AG69" s="39">
        <f>IF(F69="A",4,IF(OR(F69="AG"),3,IF(F69="AD",2,IF(OR(F69="D",F69="F"),1,IF(F69="M",0,IF(F69="G",-1,IF(F69="L",-2,IF(F69="P",-3,0))))))))</f>
        <v>-1</v>
      </c>
      <c r="AH69" s="38">
        <f>IF(H69="-",0,IF(H69="XS",-4,IF(H69="VS",-3,IF(H69="A",0,IF(H69="L",2,IF(H69="VL",3,IF(H69="XL",4,0)))))))</f>
        <v>0</v>
      </c>
      <c r="AI69" s="37">
        <f>IF(G69="",1.8,IF((2*((SQRT(G69/100)-1)+100/100)-4)&gt;0,(2*((2*((SQRT(G69/100)-1)+100/100)-4))),(2*((SQRT(G69/100)-1)+100/100)-4)))</f>
        <v>1.7979589711327115</v>
      </c>
      <c r="AJ69" s="36">
        <f ca="1">RAND()*(100-1)+1</f>
        <v>63.065269010219843</v>
      </c>
      <c r="AK69" s="35">
        <f ca="1">RAND()*(100-1)+1</f>
        <v>39.155067850813381</v>
      </c>
      <c r="AL69" s="35">
        <f ca="1">RAND()*(100-1)+1</f>
        <v>74.458612398349246</v>
      </c>
      <c r="AM69" s="35">
        <f ca="1">RAND()*(100-1)+1</f>
        <v>55.922224576555465</v>
      </c>
      <c r="AN69" s="35">
        <f ca="1">RAND()*(100-1)+1</f>
        <v>76.356379487827098</v>
      </c>
      <c r="AO69" s="35">
        <f ca="1">RAND()*(100-1)+1</f>
        <v>33.305831533033675</v>
      </c>
      <c r="AP69" s="35">
        <f ca="1">RAND()*(100-1)+1</f>
        <v>60.216873664228139</v>
      </c>
      <c r="AQ69" s="35">
        <f ca="1">RAND()*(100-1)+1</f>
        <v>21.665070575815552</v>
      </c>
      <c r="AR69" s="35">
        <f ca="1">RAND()*(100-1)+1</f>
        <v>16.237616638566607</v>
      </c>
      <c r="AS69" s="35">
        <f ca="1">RAND()*(100-1)+1</f>
        <v>6.0454568338720724</v>
      </c>
      <c r="AT69" s="35">
        <f ca="1">IF(AS69&gt;35,8+RAND()*(4-1)+1,IF(AS69&gt;30,T69+RAND()*(10-1)+1,T69))</f>
        <v>8</v>
      </c>
      <c r="AU69" s="35">
        <f ca="1">IF(T69&gt;12,(IF(AS69&gt;50,8+RAND()*(4-1)+1,IF(AS69&gt;20,T69,T69+RAND()*(20-1)+1))),IF(AS69&gt;90,8+RAND()*(4-1)+1,S69))</f>
        <v>8</v>
      </c>
      <c r="AV69" s="35">
        <f ca="1">RAND()*(100-1)+1</f>
        <v>67.113223996226054</v>
      </c>
      <c r="AW69" s="35">
        <f ca="1">RAND()*(100-1)+1</f>
        <v>48.44796374676072</v>
      </c>
      <c r="AX69" s="35">
        <f ca="1">IF(AW69&gt;35,8+RAND()*(4-1)+1,IF(AW69&gt;30,X69+RAND()*(10-1)+1,X69))</f>
        <v>9.7766893243894657</v>
      </c>
      <c r="AY69" s="35">
        <f ca="1">IF(X69&gt;12,(IF(AW69&gt;50,8+RAND()*(4-1)+1,IF(AW69&gt;20,X69,X69+RAND()*(20-1)+1))),IF(AW69&gt;90,8+RAND()*(4-1)+1,Y69))</f>
        <v>9.0241162347891581</v>
      </c>
      <c r="AZ69" s="35">
        <f ca="1">RAND()*(100-1)+1</f>
        <v>22.989036477299269</v>
      </c>
      <c r="BA69" s="34">
        <f ca="1">RAND()*(100-1)+1</f>
        <v>31.834409012690518</v>
      </c>
    </row>
    <row r="70" spans="1:53" s="7" customFormat="1" ht="12">
      <c r="A70" s="62">
        <v>26</v>
      </c>
      <c r="B70" s="61"/>
      <c r="C70" s="61"/>
      <c r="D70" s="60"/>
      <c r="E70" s="59"/>
      <c r="F70" s="58" t="s">
        <v>15</v>
      </c>
      <c r="G70" s="57">
        <v>600</v>
      </c>
      <c r="H70" s="57" t="s">
        <v>14</v>
      </c>
      <c r="I70" s="57">
        <v>0</v>
      </c>
      <c r="J70" s="57">
        <v>0</v>
      </c>
      <c r="K70" s="57">
        <v>0</v>
      </c>
      <c r="L70" s="56">
        <f ca="1">IF(AJ70&gt;95,RAND()*(400-360)+360,IF(AJ70&gt;90,RAND()*(300-230)+230,RAND()*(370-290)+290))</f>
        <v>307.67224326560779</v>
      </c>
      <c r="M70" s="54">
        <f ca="1">IF(AK70&gt;95,RAND()*(415-385)+385,RAND()*(385-L70)+L70)</f>
        <v>374.773192856023</v>
      </c>
      <c r="N70" s="54">
        <f ca="1">IF(AL70&gt;90,RAND()*(460-420)+420,RAND()*(410-M70)+M70)</f>
        <v>401.82185315319907</v>
      </c>
      <c r="O70" s="54">
        <f ca="1">IF(AM70&gt;98,RAND()*(480-440)+445,IF(AM66&gt;94,RAND()*(455-420)+430,IF(AM66&gt;86,RAND()*(425-400)+400,(IF(AM66&gt;43,RAND()*(410-P70)+P70,RAND()*(410-N70)+N70)))))</f>
        <v>416.7137660780856</v>
      </c>
      <c r="P70" s="54">
        <f ca="1">IF(AN70&gt;96,RAND()*(460-420)+420,RAND()*(410-Q70)+Q70)</f>
        <v>388.05298721904546</v>
      </c>
      <c r="Q70" s="54">
        <f ca="1">IF(AO70&gt;96,RAND()*(415-385)+385,RAND()*(385-R70)+R70)</f>
        <v>365.70993220292644</v>
      </c>
      <c r="R70" s="55">
        <f ca="1">IF(AP70&gt;95,RAND()*(400-360)+360,IF(AP70&gt;90,RAND()*(300-230)+230,RAND()*(370-290)+290))</f>
        <v>317.90161809340935</v>
      </c>
      <c r="S70" s="54">
        <f ca="1">IF(AQ70&gt;97,RAND()*(60-35)+35,IF(AQ70&gt;90,RAND()*(35-20)+20,IF(AQ70&gt;82,RAND()*(20-8)+8,IF(AQ70&gt;30,8+RAND()*(4-1)+1,8))))</f>
        <v>54.152299569288786</v>
      </c>
      <c r="T70" s="54">
        <f ca="1">IF(IF(AR70&gt;98,S70+RAND()*(20-1)+1,IF(AR70&gt;96,S70-RAND()*(20-1)+1,S70))&lt;8,S70,IF(AR70&gt;98,S70+RAND()*(20-1)+1,IF(AR70&gt;96,S70-RAND()*(20-1)+1,S70)))</f>
        <v>54.152299569288786</v>
      </c>
      <c r="U70" s="54">
        <f ca="1">IF(S70=T70,(IF(T70&gt;35,AT70,AU70)),T70)</f>
        <v>9.3787212742255619</v>
      </c>
      <c r="V70" s="54">
        <f ca="1">IF(AV70&gt;70,W70,IF(AV70&gt;40,U70,IF(AV70&gt;3,(U70+W70)/2,RAND()*(60-8)+8)))</f>
        <v>9.3649210228951283</v>
      </c>
      <c r="W70" s="54">
        <f ca="1">IF(Y70=X70,(IF(X70&gt;35,AX70,AY70)),X70)</f>
        <v>9.3511207715646929</v>
      </c>
      <c r="X70" s="54">
        <f ca="1">IF(IF(AZ70&gt;98,Y70+RAND()*(20-1)+1,IF(AZ70&gt;96,Y70-RAND()*(20-1)+1,Y70))&lt;8,Y70,IF(AZ70&gt;98,Y70+RAND()*(20-1)+1,IF(AZ70&gt;96,Y70-RAND()*(20-1)+1,Y70)))</f>
        <v>20.502279045912516</v>
      </c>
      <c r="Y70" s="53">
        <f ca="1">IF(BA70&gt;97,RAND()*(60-35)+35,IF(BA70&gt;90,RAND()*(35-20)+20,IF(BA70&gt;82,RAND()*(20-8)+8,IF(BA70&gt;30,8+RAND()*(4-1)+1,8))))</f>
        <v>20.502279045912516</v>
      </c>
      <c r="Z70" s="42">
        <f ca="1">(+(100)-((R70-330)/3)-((Q70-360)/5)-((P70-390)/7)-((O70-405)/10)+AG70-AH70+((K70+AI70-1.798)/2)+((J70+AI70-1.798)/4)+((R70+Q70+P70+O70-1485)/7))/100</f>
        <v>1.0148015963087942</v>
      </c>
      <c r="AA70" s="41">
        <f ca="1">(+(100)-((L70-330)/3)-((M70-360)/5)-((N70-390)/7)-((O70-405)/10)+AG70-AH70+((I70+AI70-1.798)/2)+((J70+AI70-1.798)/4)+((L70+M70+N70+O70-1485)/7))/100</f>
        <v>1.0291071137028376</v>
      </c>
      <c r="AB70" s="41">
        <f ca="1">(100+(((((N70+P70+O70)-1185)*0.06))+(((L70+R70)-660)*0.325)+((((IF(S70&gt;11,S70,11))+(IF(T70&gt;11,T70,11))+(IF(U70&gt;11,U70,11))+(IF(W70&gt;11,W70,11))+(IF(X70&gt;11,X70,11))+(IF(Y70&gt;11,Y70,11))-66)/6)*2.2)))/100</f>
        <v>1.2872017897984804</v>
      </c>
      <c r="AC70" s="41">
        <f ca="1">(((+(100)+((L70-330)/2.5)+((O70-405)/8)+((R70-330)/16)+((N70-390)/11)+((P70-390)/12))/100)+(((AI70-1.798)*0.0225)/2)+((((I70*0.16)+(J70*0.5)+(K70*0.34))*0.06)/2))*(1+(AG70*0.089))</f>
        <v>0.84440030552444634</v>
      </c>
      <c r="AD70" s="41">
        <f ca="1">((+(100)-((R70-330)/1.5)-((Q70-360)/2.75)-((P70-390)/7)-((O70-405)/21)-((N70-390)/30)-(((U70*0.133)+(V70*0.19)+(W70*0.57)+(X70*1.45)+(Y70*2.658)-55)/7.5))/100)+((AI70-1.798)*0.0225)+((((K70*1.567)+(J70*0.275))/1.842)*0.06)</f>
        <v>1.0030474702187979</v>
      </c>
      <c r="AE70" s="41">
        <f ca="1">((+(100)-((L70-330)/1.5)-((M70-360)/2.75)-((N70-390)/7)-((O70-405)/21)-((P70-390)/30)-(((S70*2.658)+(T70*1.45)+(U70*0.57)+(V70*0.19)+(W70*0.133)-55)/7.5))/100)+((AI70-1.798)*0.0225)+((((I70*1.567)+(J70*0.275))/1.842)*0.06)</f>
        <v>0.83887734346610165</v>
      </c>
      <c r="AF70" s="40">
        <f ca="1">(((Z70+AA70)/2)+AB70+AC70+((AD70+AE70)/2))/4</f>
        <v>1.018629714292798</v>
      </c>
      <c r="AG70" s="39">
        <f>IF(F70="A",4,IF(OR(F70="AG"),3,IF(F70="AD",2,IF(OR(F70="D",F70="F"),1,IF(F70="M",0,IF(F70="G",-1,IF(F70="L",-2,IF(F70="P",-3,0))))))))</f>
        <v>-1</v>
      </c>
      <c r="AH70" s="38">
        <f>IF(H70="-",0,IF(H70="XS",-4,IF(H70="VS",-3,IF(H70="A",0,IF(H70="L",2,IF(H70="VL",3,IF(H70="XL",4,0)))))))</f>
        <v>0</v>
      </c>
      <c r="AI70" s="37">
        <f>IF(G70="",1.8,IF((2*((SQRT(G70/100)-1)+100/100)-4)&gt;0,(2*((2*((SQRT(G70/100)-1)+100/100)-4))),(2*((SQRT(G70/100)-1)+100/100)-4)))</f>
        <v>1.7979589711327115</v>
      </c>
      <c r="AJ70" s="36">
        <f ca="1">RAND()*(100-1)+1</f>
        <v>74.629818002579484</v>
      </c>
      <c r="AK70" s="35">
        <f ca="1">RAND()*(100-1)+1</f>
        <v>52.483641628264891</v>
      </c>
      <c r="AL70" s="35">
        <f ca="1">RAND()*(100-1)+1</f>
        <v>54.926108896301436</v>
      </c>
      <c r="AM70" s="35">
        <f ca="1">RAND()*(100-1)+1</f>
        <v>16.245852871289692</v>
      </c>
      <c r="AN70" s="35">
        <f ca="1">RAND()*(100-1)+1</f>
        <v>82.758641449909078</v>
      </c>
      <c r="AO70" s="35">
        <f ca="1">RAND()*(100-1)+1</f>
        <v>19.6000510931283</v>
      </c>
      <c r="AP70" s="35">
        <f ca="1">RAND()*(100-1)+1</f>
        <v>50.206100215800163</v>
      </c>
      <c r="AQ70" s="35">
        <f ca="1">RAND()*(100-1)+1</f>
        <v>98.525644611574151</v>
      </c>
      <c r="AR70" s="35">
        <f ca="1">RAND()*(100-1)+1</f>
        <v>3.4146610541291036</v>
      </c>
      <c r="AS70" s="35">
        <f ca="1">RAND()*(100-1)+1</f>
        <v>48.067965123480526</v>
      </c>
      <c r="AT70" s="35">
        <f ca="1">IF(AS70&gt;35,8+RAND()*(4-1)+1,IF(AS70&gt;30,T70+RAND()*(10-1)+1,T70))</f>
        <v>9.3787212742255619</v>
      </c>
      <c r="AU70" s="35">
        <f ca="1">IF(T70&gt;12,(IF(AS70&gt;50,8+RAND()*(4-1)+1,IF(AS70&gt;20,T70,T70+RAND()*(20-1)+1))),IF(AS70&gt;90,8+RAND()*(4-1)+1,S70))</f>
        <v>54.152299569288786</v>
      </c>
      <c r="AV70" s="35">
        <f ca="1">RAND()*(100-1)+1</f>
        <v>7.8320120762001295</v>
      </c>
      <c r="AW70" s="35">
        <f ca="1">RAND()*(100-1)+1</f>
        <v>61.477654312397625</v>
      </c>
      <c r="AX70" s="35">
        <f ca="1">IF(AW70&gt;35,8+RAND()*(4-1)+1,IF(AW70&gt;30,X70+RAND()*(10-1)+1,X70))</f>
        <v>11.532495943298956</v>
      </c>
      <c r="AY70" s="35">
        <f ca="1">IF(X70&gt;12,(IF(AW70&gt;50,8+RAND()*(4-1)+1,IF(AW70&gt;20,X70,X70+RAND()*(20-1)+1))),IF(AW70&gt;90,8+RAND()*(4-1)+1,Y70))</f>
        <v>9.3511207715646929</v>
      </c>
      <c r="AZ70" s="35">
        <f ca="1">RAND()*(100-1)+1</f>
        <v>80.564805345358621</v>
      </c>
      <c r="BA70" s="34">
        <f ca="1">RAND()*(100-1)+1</f>
        <v>95.064542329989678</v>
      </c>
    </row>
    <row r="71" spans="1:53" s="7" customFormat="1" ht="12">
      <c r="A71" s="62">
        <v>27</v>
      </c>
      <c r="B71" s="61"/>
      <c r="C71" s="61"/>
      <c r="D71" s="60"/>
      <c r="E71" s="59"/>
      <c r="F71" s="58" t="s">
        <v>15</v>
      </c>
      <c r="G71" s="57">
        <v>600</v>
      </c>
      <c r="H71" s="57" t="s">
        <v>14</v>
      </c>
      <c r="I71" s="57">
        <v>0</v>
      </c>
      <c r="J71" s="57">
        <v>0</v>
      </c>
      <c r="K71" s="57">
        <v>0</v>
      </c>
      <c r="L71" s="56">
        <f ca="1">IF(AJ71&gt;95,RAND()*(400-360)+360,IF(AJ71&gt;90,RAND()*(300-230)+230,RAND()*(370-290)+290))</f>
        <v>296.75558443663817</v>
      </c>
      <c r="M71" s="54">
        <f ca="1">IF(AK71&gt;95,RAND()*(415-385)+385,RAND()*(385-L71)+L71)</f>
        <v>413.01691361684334</v>
      </c>
      <c r="N71" s="54">
        <f ca="1">IF(AL71&gt;90,RAND()*(460-420)+420,RAND()*(410-M71)+M71)</f>
        <v>411.0296323885226</v>
      </c>
      <c r="O71" s="54">
        <f ca="1">IF(AM71&gt;98,RAND()*(480-440)+445,IF(AM67&gt;94,RAND()*(455-420)+430,IF(AM67&gt;86,RAND()*(425-400)+400,(IF(AM67&gt;43,RAND()*(410-P71)+P71,RAND()*(410-N71)+N71)))))</f>
        <v>410.32603633803188</v>
      </c>
      <c r="P71" s="54">
        <f ca="1">IF(AN71&gt;96,RAND()*(460-420)+420,RAND()*(410-Q71)+Q71)</f>
        <v>366.37943636030002</v>
      </c>
      <c r="Q71" s="54">
        <f ca="1">IF(AO71&gt;96,RAND()*(415-385)+385,RAND()*(385-R71)+R71)</f>
        <v>355.80445874314665</v>
      </c>
      <c r="R71" s="55">
        <f ca="1">IF(AP71&gt;95,RAND()*(400-360)+360,IF(AP71&gt;90,RAND()*(300-230)+230,RAND()*(370-290)+290))</f>
        <v>340.7805716795865</v>
      </c>
      <c r="S71" s="54">
        <f ca="1">IF(AQ71&gt;97,RAND()*(60-35)+35,IF(AQ71&gt;90,RAND()*(35-20)+20,IF(AQ71&gt;82,RAND()*(20-8)+8,IF(AQ71&gt;30,8+RAND()*(4-1)+1,8))))</f>
        <v>8</v>
      </c>
      <c r="T71" s="54">
        <f ca="1">IF(IF(AR71&gt;98,S71+RAND()*(20-1)+1,IF(AR71&gt;96,S71-RAND()*(20-1)+1,S71))&lt;8,S71,IF(AR71&gt;98,S71+RAND()*(20-1)+1,IF(AR71&gt;96,S71-RAND()*(20-1)+1,S71)))</f>
        <v>8</v>
      </c>
      <c r="U71" s="54">
        <f ca="1">IF(S71=T71,(IF(T71&gt;35,AT71,AU71)),T71)</f>
        <v>8</v>
      </c>
      <c r="V71" s="54">
        <f ca="1">IF(AV71&gt;70,W71,IF(AV71&gt;40,U71,IF(AV71&gt;3,(U71+W71)/2,RAND()*(60-8)+8)))</f>
        <v>8.9872009821736967</v>
      </c>
      <c r="W71" s="54">
        <f ca="1">IF(Y71=X71,(IF(X71&gt;35,AX71,AY71)),X71)</f>
        <v>9.9744019643473916</v>
      </c>
      <c r="X71" s="54">
        <f ca="1">IF(IF(AZ71&gt;98,Y71+RAND()*(20-1)+1,IF(AZ71&gt;96,Y71-RAND()*(20-1)+1,Y71))&lt;8,Y71,IF(AZ71&gt;98,Y71+RAND()*(20-1)+1,IF(AZ71&gt;96,Y71-RAND()*(20-1)+1,Y71)))</f>
        <v>41.658546691649228</v>
      </c>
      <c r="Y71" s="53">
        <f ca="1">IF(BA71&gt;97,RAND()*(60-35)+35,IF(BA71&gt;90,RAND()*(35-20)+20,IF(BA71&gt;82,RAND()*(20-8)+8,IF(BA71&gt;30,8+RAND()*(4-1)+1,8))))</f>
        <v>41.658546691649228</v>
      </c>
      <c r="Z71" s="42">
        <f ca="1">(+(100)-((R71-330)/3)-((Q71-360)/5)-((P71-390)/7)-((O71-405)/10)+AG71-AH71+((K71+AI71-1.798)/2)+((J71+AI71-1.798)/4)+((R71+Q71+P71+O71-1485)/7))/100</f>
        <v>0.97414530918545073</v>
      </c>
      <c r="AA71" s="41">
        <f ca="1">(+(100)-((L71-330)/3)-((M71-360)/5)-((N71-390)/7)-((O71-405)/10)+AG71-AH71+((I71+AI71-1.798)/2)+((J71+AI71-1.798)/4)+((L71+M71+N71+O71-1485)/7))/100</f>
        <v>1.0253095963870493</v>
      </c>
      <c r="AB71" s="41">
        <f ca="1">(100+(((((N71+P71+O71)-1185)*0.06))+(((L71+R71)-660)*0.325)+((((IF(S71&gt;11,S71,11))+(IF(T71&gt;11,T71,11))+(IF(U71&gt;11,U71,11))+(IF(W71&gt;11,W71,11))+(IF(X71&gt;11,X71,11))+(IF(Y71&gt;11,Y71,11))-66)/6)*2.2)))/100</f>
        <v>1.1534629128352707</v>
      </c>
      <c r="AC71" s="41">
        <f ca="1">(((+(100)+((L71-330)/2.5)+((O71-405)/8)+((R71-330)/16)+((N71-390)/11)+((P71-390)/12))/100)+(((AI71-1.798)*0.0225)/2)+((((I71*0.16)+(J71*0.5)+(K71*0.34))*0.06)/2))*(1+(AG71*0.089))</f>
        <v>0.80154455569658711</v>
      </c>
      <c r="AD71" s="41">
        <f ca="1">((+(100)-((R71-330)/1.5)-((Q71-360)/2.75)-((P71-390)/7)-((O71-405)/21)-((N71-390)/30)-(((U71*0.133)+(V71*0.19)+(W71*0.57)+(X71*1.45)+(Y71*2.658)-55)/7.5))/100)+((AI71-1.798)*0.0225)+((((K71*1.567)+(J71*0.275))/1.842)*0.06)</f>
        <v>0.8014623069266521</v>
      </c>
      <c r="AE71" s="41">
        <f ca="1">((+(100)-((L71-330)/1.5)-((M71-360)/2.75)-((N71-390)/7)-((O71-405)/21)-((P71-390)/30)-(((S71*2.658)+(T71*1.45)+(U71*0.57)+(V71*0.19)+(W71*0.133)-55)/7.5))/100)+((AI71-1.798)*0.0225)+((((I71*1.567)+(J71*0.275))/1.842)*0.06)</f>
        <v>1.02352383373683</v>
      </c>
      <c r="AF71" s="40">
        <f ca="1">(((Z71+AA71)/2)+AB71+AC71+((AD71+AE71)/2))/4</f>
        <v>0.96680699791246227</v>
      </c>
      <c r="AG71" s="39">
        <f>IF(F71="A",4,IF(OR(F71="AG"),3,IF(F71="AD",2,IF(OR(F71="D",F71="F"),1,IF(F71="M",0,IF(F71="G",-1,IF(F71="L",-2,IF(F71="P",-3,0))))))))</f>
        <v>-1</v>
      </c>
      <c r="AH71" s="38">
        <f>IF(H71="-",0,IF(H71="XS",-4,IF(H71="VS",-3,IF(H71="A",0,IF(H71="L",2,IF(H71="VL",3,IF(H71="XL",4,0)))))))</f>
        <v>0</v>
      </c>
      <c r="AI71" s="37">
        <f>IF(G71="",1.8,IF((2*((SQRT(G71/100)-1)+100/100)-4)&gt;0,(2*((2*((SQRT(G71/100)-1)+100/100)-4))),(2*((SQRT(G71/100)-1)+100/100)-4)))</f>
        <v>1.7979589711327115</v>
      </c>
      <c r="AJ71" s="36">
        <f ca="1">RAND()*(100-1)+1</f>
        <v>11.890412396592783</v>
      </c>
      <c r="AK71" s="35">
        <f ca="1">RAND()*(100-1)+1</f>
        <v>96.704865203814649</v>
      </c>
      <c r="AL71" s="35">
        <f ca="1">RAND()*(100-1)+1</f>
        <v>69.704655559321509</v>
      </c>
      <c r="AM71" s="35">
        <f ca="1">RAND()*(100-1)+1</f>
        <v>95.158704474337327</v>
      </c>
      <c r="AN71" s="35">
        <f ca="1">RAND()*(100-1)+1</f>
        <v>51.236415547290136</v>
      </c>
      <c r="AO71" s="35">
        <f ca="1">RAND()*(100-1)+1</f>
        <v>79.076885365579031</v>
      </c>
      <c r="AP71" s="35">
        <f ca="1">RAND()*(100-1)+1</f>
        <v>63.095191723866364</v>
      </c>
      <c r="AQ71" s="35">
        <f ca="1">RAND()*(100-1)+1</f>
        <v>13.367533919834727</v>
      </c>
      <c r="AR71" s="35">
        <f ca="1">RAND()*(100-1)+1</f>
        <v>76.950232052785054</v>
      </c>
      <c r="AS71" s="35">
        <f ca="1">RAND()*(100-1)+1</f>
        <v>27.238090032781457</v>
      </c>
      <c r="AT71" s="35">
        <f ca="1">IF(AS71&gt;35,8+RAND()*(4-1)+1,IF(AS71&gt;30,T71+RAND()*(10-1)+1,T71))</f>
        <v>8</v>
      </c>
      <c r="AU71" s="35">
        <f ca="1">IF(T71&gt;12,(IF(AS71&gt;50,8+RAND()*(4-1)+1,IF(AS71&gt;20,T71,T71+RAND()*(20-1)+1))),IF(AS71&gt;90,8+RAND()*(4-1)+1,S71))</f>
        <v>8</v>
      </c>
      <c r="AV71" s="35">
        <f ca="1">RAND()*(100-1)+1</f>
        <v>13.21881306832309</v>
      </c>
      <c r="AW71" s="35">
        <f ca="1">RAND()*(100-1)+1</f>
        <v>66.552638582360061</v>
      </c>
      <c r="AX71" s="35">
        <f ca="1">IF(AW71&gt;35,8+RAND()*(4-1)+1,IF(AW71&gt;30,X71+RAND()*(10-1)+1,X71))</f>
        <v>9.9744019643473916</v>
      </c>
      <c r="AY71" s="35">
        <f ca="1">IF(X71&gt;12,(IF(AW71&gt;50,8+RAND()*(4-1)+1,IF(AW71&gt;20,X71,X71+RAND()*(20-1)+1))),IF(AW71&gt;90,8+RAND()*(4-1)+1,Y71))</f>
        <v>9.632466014073918</v>
      </c>
      <c r="AZ71" s="35">
        <f ca="1">RAND()*(100-1)+1</f>
        <v>25.023493729391781</v>
      </c>
      <c r="BA71" s="34">
        <f ca="1">RAND()*(100-1)+1</f>
        <v>99.499737031766088</v>
      </c>
    </row>
    <row r="72" spans="1:53" s="7" customFormat="1" ht="12">
      <c r="A72" s="62">
        <v>28</v>
      </c>
      <c r="B72" s="61"/>
      <c r="C72" s="61"/>
      <c r="D72" s="60"/>
      <c r="E72" s="59"/>
      <c r="F72" s="58" t="s">
        <v>15</v>
      </c>
      <c r="G72" s="57">
        <v>600</v>
      </c>
      <c r="H72" s="57" t="s">
        <v>14</v>
      </c>
      <c r="I72" s="57">
        <v>0</v>
      </c>
      <c r="J72" s="57">
        <v>0</v>
      </c>
      <c r="K72" s="57">
        <v>0</v>
      </c>
      <c r="L72" s="56">
        <f ca="1">IF(AJ72&gt;95,RAND()*(400-360)+360,IF(AJ72&gt;90,RAND()*(300-230)+230,RAND()*(370-290)+290))</f>
        <v>291.54000216921713</v>
      </c>
      <c r="M72" s="54">
        <f ca="1">IF(AK72&gt;95,RAND()*(415-385)+385,RAND()*(385-L72)+L72)</f>
        <v>333.49995534453637</v>
      </c>
      <c r="N72" s="54">
        <f ca="1">IF(AL72&gt;90,RAND()*(460-420)+420,RAND()*(410-M72)+M72)</f>
        <v>362.09338734077596</v>
      </c>
      <c r="O72" s="54">
        <f ca="1">IF(AM72&gt;98,RAND()*(480-440)+445,IF(AM68&gt;94,RAND()*(455-420)+430,IF(AM68&gt;86,RAND()*(425-400)+400,(IF(AM68&gt;43,RAND()*(410-P72)+P72,RAND()*(410-N72)+N72)))))</f>
        <v>432.79778859207056</v>
      </c>
      <c r="P72" s="54">
        <f ca="1">IF(AN72&gt;96,RAND()*(460-420)+420,RAND()*(410-Q72)+Q72)</f>
        <v>444.0064262538217</v>
      </c>
      <c r="Q72" s="54">
        <f ca="1">IF(AO72&gt;96,RAND()*(415-385)+385,RAND()*(385-R72)+R72)</f>
        <v>296.59547552543512</v>
      </c>
      <c r="R72" s="55">
        <f ca="1">IF(AP72&gt;95,RAND()*(400-360)+360,IF(AP72&gt;90,RAND()*(300-230)+230,RAND()*(370-290)+290))</f>
        <v>292.0881753825044</v>
      </c>
      <c r="S72" s="54">
        <f ca="1">IF(AQ72&gt;97,RAND()*(60-35)+35,IF(AQ72&gt;90,RAND()*(35-20)+20,IF(AQ72&gt;82,RAND()*(20-8)+8,IF(AQ72&gt;30,8+RAND()*(4-1)+1,8))))</f>
        <v>11.986550377350797</v>
      </c>
      <c r="T72" s="54">
        <f ca="1">IF(IF(AR72&gt;98,S72+RAND()*(20-1)+1,IF(AR72&gt;96,S72-RAND()*(20-1)+1,S72))&lt;8,S72,IF(AR72&gt;98,S72+RAND()*(20-1)+1,IF(AR72&gt;96,S72-RAND()*(20-1)+1,S72)))</f>
        <v>11.986550377350797</v>
      </c>
      <c r="U72" s="54">
        <f ca="1">IF(S72=T72,(IF(T72&gt;35,AT72,AU72)),T72)</f>
        <v>11.986550377350797</v>
      </c>
      <c r="V72" s="54">
        <f ca="1">IF(AV72&gt;70,W72,IF(AV72&gt;40,U72,IF(AV72&gt;3,(U72+W72)/2,RAND()*(60-8)+8)))</f>
        <v>11.250328823352424</v>
      </c>
      <c r="W72" s="54">
        <f ca="1">IF(Y72=X72,(IF(X72&gt;35,AX72,AY72)),X72)</f>
        <v>10.514107269354051</v>
      </c>
      <c r="X72" s="54">
        <f ca="1">IF(IF(AZ72&gt;98,Y72+RAND()*(20-1)+1,IF(AZ72&gt;96,Y72-RAND()*(20-1)+1,Y72))&lt;8,Y72,IF(AZ72&gt;98,Y72+RAND()*(20-1)+1,IF(AZ72&gt;96,Y72-RAND()*(20-1)+1,Y72)))</f>
        <v>10.514107269354051</v>
      </c>
      <c r="Y72" s="53">
        <f ca="1">IF(BA72&gt;97,RAND()*(60-35)+35,IF(BA72&gt;90,RAND()*(35-20)+20,IF(BA72&gt;82,RAND()*(20-8)+8,IF(BA72&gt;30,8+RAND()*(4-1)+1,8))))</f>
        <v>10.514107269354051</v>
      </c>
      <c r="Z72" s="42">
        <f ca="1">(+(100)-((R72-330)/3)-((Q72-360)/5)-((P72-390)/7)-((O72-405)/10)+AG72-AH72+((K72+AI72-1.798)/2)+((J72+AI72-1.798)/4)+((R72+Q72+P72+O72-1485)/7))/100</f>
        <v>1.1103571863655539</v>
      </c>
      <c r="AA72" s="41">
        <f ca="1">(+(100)-((L72-330)/3)-((M72-360)/5)-((N72-390)/7)-((O72-405)/10)+AG72-AH72+((I72+AI72-1.798)/2)+((J72+AI72-1.798)/4)+((L72+M72+N72+O72-1485)/7))/100</f>
        <v>1.0903130516370911</v>
      </c>
      <c r="AB72" s="41">
        <f ca="1">(100+(((((N72+P72+O72)-1185)*0.06))+(((L72+R72)-660)*0.325)+((((IF(S72&gt;11,S72,11))+(IF(T72&gt;11,T72,11))+(IF(U72&gt;11,U72,11))+(IF(W72&gt;11,W72,11))+(IF(X72&gt;11,X72,11))+(IF(Y72&gt;11,Y72,11))-66)/6)*2.2)))/100</f>
        <v>0.79498219250595492</v>
      </c>
      <c r="AC72" s="41">
        <f ca="1">(((+(100)+((L72-330)/2.5)+((O72-405)/8)+((R72-330)/16)+((N72-390)/11)+((P72-390)/12))/100)+(((AI72-1.798)*0.0225)/2)+((((I72*0.16)+(J72*0.5)+(K72*0.34))*0.06)/2))*(1+(AG72*0.089))</f>
        <v>0.79880816341393845</v>
      </c>
      <c r="AD72" s="41">
        <f ca="1">((+(100)-((R72-330)/1.5)-((Q72-360)/2.75)-((P72-390)/7)-((O72-405)/21)-((N72-390)/30)-(((U72*0.133)+(V72*0.19)+(W72*0.57)+(X72*1.45)+(Y72*2.658)-55)/7.5))/100)+((AI72-1.798)*0.0225)+((((K72*1.567)+(J72*0.275))/1.842)*0.06)</f>
        <v>1.4049972493647234</v>
      </c>
      <c r="AE72" s="41">
        <f ca="1">((+(100)-((L72-330)/1.5)-((M72-360)/2.75)-((N72-390)/7)-((O72-405)/21)-((P72-390)/30)-(((S72*2.658)+(T72*1.45)+(U72*0.57)+(V72*0.19)+(W72*0.133)-55)/7.5))/100)+((AI72-1.798)*0.0225)+((((I72*1.567)+(J72*0.275))/1.842)*0.06)</f>
        <v>1.3552449045000381</v>
      </c>
      <c r="AF72" s="40">
        <f ca="1">(((Z72+AA72)/2)+AB72+AC72+((AD72+AE72)/2))/4</f>
        <v>1.018561637963399</v>
      </c>
      <c r="AG72" s="39">
        <f>IF(F72="A",4,IF(OR(F72="AG"),3,IF(F72="AD",2,IF(OR(F72="D",F72="F"),1,IF(F72="M",0,IF(F72="G",-1,IF(F72="L",-2,IF(F72="P",-3,0))))))))</f>
        <v>-1</v>
      </c>
      <c r="AH72" s="38">
        <f>IF(H72="-",0,IF(H72="XS",-4,IF(H72="VS",-3,IF(H72="A",0,IF(H72="L",2,IF(H72="VL",3,IF(H72="XL",4,0)))))))</f>
        <v>0</v>
      </c>
      <c r="AI72" s="37">
        <f>IF(G72="",1.8,IF((2*((SQRT(G72/100)-1)+100/100)-4)&gt;0,(2*((2*((SQRT(G72/100)-1)+100/100)-4))),(2*((SQRT(G72/100)-1)+100/100)-4)))</f>
        <v>1.7979589711327115</v>
      </c>
      <c r="AJ72" s="36">
        <f ca="1">RAND()*(100-1)+1</f>
        <v>82.083904742837063</v>
      </c>
      <c r="AK72" s="35">
        <f ca="1">RAND()*(100-1)+1</f>
        <v>79.560229605836682</v>
      </c>
      <c r="AL72" s="35">
        <f ca="1">RAND()*(100-1)+1</f>
        <v>23.833231966204643</v>
      </c>
      <c r="AM72" s="35">
        <f ca="1">RAND()*(100-1)+1</f>
        <v>91.894215145551456</v>
      </c>
      <c r="AN72" s="35">
        <f ca="1">RAND()*(100-1)+1</f>
        <v>98.188760233356831</v>
      </c>
      <c r="AO72" s="35">
        <f ca="1">RAND()*(100-1)+1</f>
        <v>8.1039207251321468</v>
      </c>
      <c r="AP72" s="35">
        <f ca="1">RAND()*(100-1)+1</f>
        <v>44.317259501832154</v>
      </c>
      <c r="AQ72" s="35">
        <f ca="1">RAND()*(100-1)+1</f>
        <v>66.570376982561356</v>
      </c>
      <c r="AR72" s="35">
        <f ca="1">RAND()*(100-1)+1</f>
        <v>94.835989810356367</v>
      </c>
      <c r="AS72" s="35">
        <f ca="1">RAND()*(100-1)+1</f>
        <v>31.123769691310343</v>
      </c>
      <c r="AT72" s="35">
        <f ca="1">IF(AS72&gt;35,8+RAND()*(4-1)+1,IF(AS72&gt;30,T72+RAND()*(10-1)+1,T72))</f>
        <v>19.698991976779553</v>
      </c>
      <c r="AU72" s="35">
        <f ca="1">IF(T72&gt;12,(IF(AS72&gt;50,8+RAND()*(4-1)+1,IF(AS72&gt;20,T72,T72+RAND()*(20-1)+1))),IF(AS72&gt;90,8+RAND()*(4-1)+1,S72))</f>
        <v>11.986550377350797</v>
      </c>
      <c r="AV72" s="35">
        <f ca="1">RAND()*(100-1)+1</f>
        <v>30.097230576480321</v>
      </c>
      <c r="AW72" s="35">
        <f ca="1">RAND()*(100-1)+1</f>
        <v>33.784455559718324</v>
      </c>
      <c r="AX72" s="35">
        <f ca="1">IF(AW72&gt;35,8+RAND()*(4-1)+1,IF(AW72&gt;30,X72+RAND()*(10-1)+1,X72))</f>
        <v>18.627701799723084</v>
      </c>
      <c r="AY72" s="35">
        <f ca="1">IF(X72&gt;12,(IF(AW72&gt;50,8+RAND()*(4-1)+1,IF(AW72&gt;20,X72,X72+RAND()*(20-1)+1))),IF(AW72&gt;90,8+RAND()*(4-1)+1,Y72))</f>
        <v>10.514107269354051</v>
      </c>
      <c r="AZ72" s="35">
        <f ca="1">RAND()*(100-1)+1</f>
        <v>88.520327177759299</v>
      </c>
      <c r="BA72" s="34">
        <f ca="1">RAND()*(100-1)+1</f>
        <v>52.755755844186567</v>
      </c>
    </row>
    <row r="73" spans="1:53" s="7" customFormat="1" ht="12">
      <c r="A73" s="62">
        <v>29</v>
      </c>
      <c r="B73" s="61"/>
      <c r="C73" s="61"/>
      <c r="D73" s="60"/>
      <c r="E73" s="59"/>
      <c r="F73" s="58" t="s">
        <v>15</v>
      </c>
      <c r="G73" s="57">
        <v>600</v>
      </c>
      <c r="H73" s="57" t="s">
        <v>14</v>
      </c>
      <c r="I73" s="57">
        <v>0</v>
      </c>
      <c r="J73" s="57">
        <v>0</v>
      </c>
      <c r="K73" s="57">
        <v>0</v>
      </c>
      <c r="L73" s="56">
        <f ca="1">IF(AJ73&gt;95,RAND()*(400-360)+360,IF(AJ73&gt;90,RAND()*(300-230)+230,RAND()*(370-290)+290))</f>
        <v>290.77066302509127</v>
      </c>
      <c r="M73" s="54">
        <f ca="1">IF(AK73&gt;95,RAND()*(415-385)+385,RAND()*(385-L73)+L73)</f>
        <v>369.59941272952443</v>
      </c>
      <c r="N73" s="54">
        <f ca="1">IF(AL73&gt;90,RAND()*(460-420)+420,RAND()*(410-M73)+M73)</f>
        <v>381.60176890417148</v>
      </c>
      <c r="O73" s="54">
        <f ca="1">IF(AM73&gt;98,RAND()*(480-440)+445,IF(AM69&gt;94,RAND()*(455-420)+430,IF(AM69&gt;86,RAND()*(425-400)+400,(IF(AM69&gt;43,RAND()*(410-P73)+P73,RAND()*(410-N73)+N73)))))</f>
        <v>387.32831833665978</v>
      </c>
      <c r="P73" s="54">
        <f ca="1">IF(AN73&gt;96,RAND()*(460-420)+420,RAND()*(410-Q73)+Q73)</f>
        <v>386.96782553508967</v>
      </c>
      <c r="Q73" s="54">
        <f ca="1">IF(AO73&gt;96,RAND()*(415-385)+385,RAND()*(385-R73)+R73)</f>
        <v>348.54344918725127</v>
      </c>
      <c r="R73" s="55">
        <f ca="1">IF(AP73&gt;95,RAND()*(400-360)+360,IF(AP73&gt;90,RAND()*(300-230)+230,RAND()*(370-290)+290))</f>
        <v>328.93855815547857</v>
      </c>
      <c r="S73" s="54">
        <f ca="1">IF(AQ73&gt;97,RAND()*(60-35)+35,IF(AQ73&gt;90,RAND()*(35-20)+20,IF(AQ73&gt;82,RAND()*(20-8)+8,IF(AQ73&gt;30,8+RAND()*(4-1)+1,8))))</f>
        <v>11.346167752834287</v>
      </c>
      <c r="T73" s="54">
        <f ca="1">IF(IF(AR73&gt;98,S73+RAND()*(20-1)+1,IF(AR73&gt;96,S73-RAND()*(20-1)+1,S73))&lt;8,S73,IF(AR73&gt;98,S73+RAND()*(20-1)+1,IF(AR73&gt;96,S73-RAND()*(20-1)+1,S73)))</f>
        <v>11.346167752834287</v>
      </c>
      <c r="U73" s="54">
        <f ca="1">IF(S73=T73,(IF(T73&gt;35,AT73,AU73)),T73)</f>
        <v>11.346167752834287</v>
      </c>
      <c r="V73" s="54">
        <f ca="1">IF(AV73&gt;70,W73,IF(AV73&gt;40,U73,IF(AV73&gt;3,(U73+W73)/2,RAND()*(60-8)+8)))</f>
        <v>11.988774556950958</v>
      </c>
      <c r="W73" s="54">
        <f ca="1">IF(Y73=X73,(IF(X73&gt;35,AX73,AY73)),X73)</f>
        <v>11.988774556950958</v>
      </c>
      <c r="X73" s="54">
        <f ca="1">IF(IF(AZ73&gt;98,Y73+RAND()*(20-1)+1,IF(AZ73&gt;96,Y73-RAND()*(20-1)+1,Y73))&lt;8,Y73,IF(AZ73&gt;98,Y73+RAND()*(20-1)+1,IF(AZ73&gt;96,Y73-RAND()*(20-1)+1,Y73)))</f>
        <v>16.653375598702361</v>
      </c>
      <c r="Y73" s="53">
        <f ca="1">IF(BA73&gt;97,RAND()*(60-35)+35,IF(BA73&gt;90,RAND()*(35-20)+20,IF(BA73&gt;82,RAND()*(20-8)+8,IF(BA73&gt;30,8+RAND()*(4-1)+1,8))))</f>
        <v>16.653375598702361</v>
      </c>
      <c r="Z73" s="42">
        <f ca="1">(+(100)-((R73-330)/3)-((Q73-360)/5)-((P73-390)/7)-((O73-405)/10)+AG73-AH73+((K73+AI73-1.798)/2)+((J73+AI73-1.798)/4)+((R73+Q73+P73+O73-1485)/7))/100</f>
        <v>0.99099450888177065</v>
      </c>
      <c r="AA73" s="41">
        <f ca="1">(+(100)-((L73-330)/3)-((M73-360)/5)-((N73-390)/7)-((O73-405)/10)+AG73-AH73+((I73+AI73-1.798)/2)+((J73+AI73-1.798)/4)+((L73+M73+N73+O73-1485)/7))/100</f>
        <v>1.0516632823440666</v>
      </c>
      <c r="AB73" s="41">
        <f ca="1">(100+(((((N73+P73+O73)-1185)*0.06))+(((L73+R73)-660)*0.325)+((((IF(S73&gt;11,S73,11))+(IF(T73&gt;11,T73,11))+(IF(U73&gt;11,U73,11))+(IF(W73&gt;11,W73,11))+(IF(X73&gt;11,X73,11))+(IF(Y73&gt;11,Y73,11))-66)/6)*2.2)))/100</f>
        <v>0.90048515621621905</v>
      </c>
      <c r="AC73" s="41">
        <f ca="1">(((+(100)+((L73-330)/2.5)+((O73-405)/8)+((R73-330)/16)+((N73-390)/11)+((P73-390)/12))/100)+(((AI73-1.798)*0.0225)/2)+((((I73*0.16)+(J73*0.5)+(K73*0.34))*0.06)/2))*(1+(AG73*0.089))</f>
        <v>0.73806270154474396</v>
      </c>
      <c r="AD73" s="41">
        <f ca="1">((+(100)-((R73-330)/1.5)-((Q73-360)/2.75)-((P73-390)/7)-((O73-405)/21)-((N73-390)/30)-(((U73*0.133)+(V73*0.19)+(W73*0.57)+(X73*1.45)+(Y73*2.658)-55)/7.5))/100)+((AI73-1.798)*0.0225)+((((K73*1.567)+(J73*0.275))/1.842)*0.06)</f>
        <v>1.0322382806877322</v>
      </c>
      <c r="AE73" s="41">
        <f ca="1">((+(100)-((L73-330)/1.5)-((M73-360)/2.75)-((N73-390)/7)-((O73-405)/21)-((P73-390)/30)-(((S73*2.658)+(T73*1.45)+(U73*0.57)+(V73*0.19)+(W73*0.133)-55)/7.5))/100)+((AI73-1.798)*0.0225)+((((I73*1.567)+(J73*0.275))/1.842)*0.06)</f>
        <v>1.2454446563856136</v>
      </c>
      <c r="AF73" s="40">
        <f ca="1">(((Z73+AA73)/2)+AB73+AC73+((AD73+AE73)/2))/4</f>
        <v>0.9496795554776386</v>
      </c>
      <c r="AG73" s="39">
        <f>IF(F73="A",4,IF(OR(F73="AG"),3,IF(F73="AD",2,IF(OR(F73="D",F73="F"),1,IF(F73="M",0,IF(F73="G",-1,IF(F73="L",-2,IF(F73="P",-3,0))))))))</f>
        <v>-1</v>
      </c>
      <c r="AH73" s="38">
        <f>IF(H73="-",0,IF(H73="XS",-4,IF(H73="VS",-3,IF(H73="A",0,IF(H73="L",2,IF(H73="VL",3,IF(H73="XL",4,0)))))))</f>
        <v>0</v>
      </c>
      <c r="AI73" s="37">
        <f>IF(G73="",1.8,IF((2*((SQRT(G73/100)-1)+100/100)-4)&gt;0,(2*((2*((SQRT(G73/100)-1)+100/100)-4))),(2*((SQRT(G73/100)-1)+100/100)-4)))</f>
        <v>1.7979589711327115</v>
      </c>
      <c r="AJ73" s="36">
        <f ca="1">RAND()*(100-1)+1</f>
        <v>3.997858237426716</v>
      </c>
      <c r="AK73" s="35">
        <f ca="1">RAND()*(100-1)+1</f>
        <v>81.030548593489954</v>
      </c>
      <c r="AL73" s="35">
        <f ca="1">RAND()*(100-1)+1</f>
        <v>11.065169978280185</v>
      </c>
      <c r="AM73" s="35">
        <f ca="1">RAND()*(100-1)+1</f>
        <v>57.580530871342802</v>
      </c>
      <c r="AN73" s="35">
        <f ca="1">RAND()*(100-1)+1</f>
        <v>44.998116170739024</v>
      </c>
      <c r="AO73" s="35">
        <f ca="1">RAND()*(100-1)+1</f>
        <v>30.755594592904785</v>
      </c>
      <c r="AP73" s="35">
        <f ca="1">RAND()*(100-1)+1</f>
        <v>64.828431274997342</v>
      </c>
      <c r="AQ73" s="35">
        <f ca="1">RAND()*(100-1)+1</f>
        <v>87.14293461148155</v>
      </c>
      <c r="AR73" s="35">
        <f ca="1">RAND()*(100-1)+1</f>
        <v>42.223436601031786</v>
      </c>
      <c r="AS73" s="35">
        <f ca="1">RAND()*(100-1)+1</f>
        <v>11.953761258133184</v>
      </c>
      <c r="AT73" s="35">
        <f ca="1">IF(AS73&gt;35,8+RAND()*(4-1)+1,IF(AS73&gt;30,T73+RAND()*(10-1)+1,T73))</f>
        <v>11.346167752834287</v>
      </c>
      <c r="AU73" s="35">
        <f ca="1">IF(T73&gt;12,(IF(AS73&gt;50,8+RAND()*(4-1)+1,IF(AS73&gt;20,T73,T73+RAND()*(20-1)+1))),IF(AS73&gt;90,8+RAND()*(4-1)+1,S73))</f>
        <v>11.346167752834287</v>
      </c>
      <c r="AV73" s="35">
        <f ca="1">RAND()*(100-1)+1</f>
        <v>97.231116429039076</v>
      </c>
      <c r="AW73" s="35">
        <f ca="1">RAND()*(100-1)+1</f>
        <v>97.427539897802987</v>
      </c>
      <c r="AX73" s="35">
        <f ca="1">IF(AW73&gt;35,8+RAND()*(4-1)+1,IF(AW73&gt;30,X73+RAND()*(10-1)+1,X73))</f>
        <v>11.45830605680661</v>
      </c>
      <c r="AY73" s="35">
        <f ca="1">IF(X73&gt;12,(IF(AW73&gt;50,8+RAND()*(4-1)+1,IF(AW73&gt;20,X73,X73+RAND()*(20-1)+1))),IF(AW73&gt;90,8+RAND()*(4-1)+1,Y73))</f>
        <v>11.988774556950958</v>
      </c>
      <c r="AZ73" s="35">
        <f ca="1">RAND()*(100-1)+1</f>
        <v>39.575801880714323</v>
      </c>
      <c r="BA73" s="34">
        <f ca="1">RAND()*(100-1)+1</f>
        <v>85.220450733640661</v>
      </c>
    </row>
    <row r="74" spans="1:53" s="7" customFormat="1" thickBot="1">
      <c r="A74" s="52">
        <v>30</v>
      </c>
      <c r="B74" s="51"/>
      <c r="C74" s="51"/>
      <c r="D74" s="50"/>
      <c r="E74" s="49"/>
      <c r="F74" s="48" t="s">
        <v>15</v>
      </c>
      <c r="G74" s="47">
        <v>600</v>
      </c>
      <c r="H74" s="47" t="s">
        <v>14</v>
      </c>
      <c r="I74" s="47">
        <v>0</v>
      </c>
      <c r="J74" s="47">
        <v>0</v>
      </c>
      <c r="K74" s="47">
        <v>0</v>
      </c>
      <c r="L74" s="46">
        <f ca="1">IF(AJ74&gt;95,RAND()*(400-360)+360,IF(AJ74&gt;90,RAND()*(300-230)+230,RAND()*(370-290)+290))</f>
        <v>336.61485185996065</v>
      </c>
      <c r="M74" s="44">
        <f ca="1">IF(AK74&gt;95,RAND()*(415-385)+385,RAND()*(385-L74)+L74)</f>
        <v>370.75403612007426</v>
      </c>
      <c r="N74" s="44">
        <f ca="1">IF(AL74&gt;90,RAND()*(460-420)+420,RAND()*(410-M74)+M74)</f>
        <v>378.74525527465011</v>
      </c>
      <c r="O74" s="44">
        <f ca="1">IF(AM74&gt;98,RAND()*(480-440)+445,IF(AM70&gt;94,RAND()*(455-420)+430,IF(AM70&gt;86,RAND()*(425-400)+400,(IF(AM70&gt;43,RAND()*(410-P74)+P74,RAND()*(410-N74)+N74)))))</f>
        <v>395.5309477655361</v>
      </c>
      <c r="P74" s="44">
        <f ca="1">IF(AN74&gt;96,RAND()*(460-420)+420,RAND()*(410-Q74)+Q74)</f>
        <v>386.449732614992</v>
      </c>
      <c r="Q74" s="44">
        <f ca="1">IF(AO74&gt;96,RAND()*(415-385)+385,RAND()*(385-R74)+R74)</f>
        <v>371.49267069079673</v>
      </c>
      <c r="R74" s="45">
        <f ca="1">IF(AP74&gt;95,RAND()*(400-360)+360,IF(AP74&gt;90,RAND()*(300-230)+230,RAND()*(370-290)+290))</f>
        <v>316.22142418611446</v>
      </c>
      <c r="S74" s="44">
        <f ca="1">IF(AQ74&gt;97,RAND()*(60-35)+35,IF(AQ74&gt;90,RAND()*(35-20)+20,IF(AQ74&gt;82,RAND()*(20-8)+8,IF(AQ74&gt;30,8+RAND()*(4-1)+1,8))))</f>
        <v>9.1916131375277708</v>
      </c>
      <c r="T74" s="44">
        <f ca="1">IF(IF(AR74&gt;98,S74+RAND()*(20-1)+1,IF(AR74&gt;96,S74-RAND()*(20-1)+1,S74))&lt;8,S74,IF(AR74&gt;98,S74+RAND()*(20-1)+1,IF(AR74&gt;96,S74-RAND()*(20-1)+1,S74)))</f>
        <v>9.1916131375277708</v>
      </c>
      <c r="U74" s="44">
        <f ca="1">IF(S74=T74,(IF(T74&gt;35,AT74,AU74)),T74)</f>
        <v>9.1916131375277708</v>
      </c>
      <c r="V74" s="44">
        <f ca="1">IF(AV74&gt;70,W74,IF(AV74&gt;40,U74,IF(AV74&gt;3,(U74+W74)/2,RAND()*(60-8)+8)))</f>
        <v>8.5958065687638854</v>
      </c>
      <c r="W74" s="44">
        <f ca="1">IF(Y74=X74,(IF(X74&gt;35,AX74,AY74)),X74)</f>
        <v>8</v>
      </c>
      <c r="X74" s="44">
        <f ca="1">IF(IF(AZ74&gt;98,Y74+RAND()*(20-1)+1,IF(AZ74&gt;96,Y74-RAND()*(20-1)+1,Y74))&lt;8,Y74,IF(AZ74&gt;98,Y74+RAND()*(20-1)+1,IF(AZ74&gt;96,Y74-RAND()*(20-1)+1,Y74)))</f>
        <v>8</v>
      </c>
      <c r="Y74" s="43">
        <f ca="1">IF(BA74&gt;97,RAND()*(60-35)+35,IF(BA74&gt;90,RAND()*(35-20)+20,IF(BA74&gt;82,RAND()*(20-8)+8,IF(BA74&gt;30,8+RAND()*(4-1)+1,8))))</f>
        <v>8</v>
      </c>
      <c r="Z74" s="42">
        <f ca="1">(+(100)-((R74-330)/3)-((Q74-360)/5)-((P74-390)/7)-((O74-405)/10)+AG74-AH74+((K74+AI74-1.798)/2)+((J74+AI74-1.798)/4)+((R74+Q74+P74+O74-1485)/7))/100</f>
        <v>1.0056191929575755</v>
      </c>
      <c r="AA74" s="41">
        <f ca="1">(+(100)-((L74-330)/3)-((M74-360)/5)-((N74-390)/7)-((O74-405)/10)+AG74-AH74+((I74+AI74-1.798)/2)+((J74+AI74-1.798)/4)+((L74+M74+N74+O74-1485)/7))/100</f>
        <v>0.96719664571447173</v>
      </c>
      <c r="AB74" s="41">
        <f ca="1">(100+(((((N74+P74+O74)-1185)*0.06))+(((L74+R74)-660)*0.325)+((((IF(S74&gt;11,S74,11))+(IF(T74&gt;11,T74,11))+(IF(U74&gt;11,U74,11))+(IF(W74&gt;11,W74,11))+(IF(X74&gt;11,X74,11))+(IF(Y74&gt;11,Y74,11))-66)/6)*2.2)))/100</f>
        <v>0.96215345854285095</v>
      </c>
      <c r="AC74" s="41">
        <f ca="1">(((+(100)+((L74-330)/2.5)+((O74-405)/8)+((R74-330)/16)+((N74-390)/11)+((P74-390)/12))/100)+(((AI74-1.798)*0.0225)/2)+((((I74*0.16)+(J74*0.5)+(K74*0.34))*0.06)/2))*(1+(AG74*0.089))</f>
        <v>0.90445982024080163</v>
      </c>
      <c r="AD74" s="41">
        <f ca="1">((+(100)-((R74-330)/1.5)-((Q74-360)/2.75)-((P74-390)/7)-((O74-405)/21)-((N74-390)/30)-(((U74*0.133)+(V74*0.19)+(W74*0.57)+(X74*1.45)+(Y74*2.658)-55)/7.5))/100)+((AI74-1.798)*0.0225)+((((K74*1.567)+(J74*0.275))/1.842)*0.06)</f>
        <v>1.0830242667155956</v>
      </c>
      <c r="AE74" s="41">
        <f ca="1">((+(100)-((L74-330)/1.5)-((M74-360)/2.75)-((N74-390)/7)-((O74-405)/21)-((P74-390)/30)-(((S74*2.658)+(T74*1.45)+(U74*0.57)+(V74*0.19)+(W74*0.133)-55)/7.5))/100)+((AI74-1.798)*0.0225)+((((I74*1.567)+(J74*0.275))/1.842)*0.06)</f>
        <v>0.9509710875904468</v>
      </c>
      <c r="AF74" s="40">
        <f ca="1">(((Z74+AA74)/2)+AB74+AC74+((AD74+AE74)/2))/4</f>
        <v>0.96750471881817435</v>
      </c>
      <c r="AG74" s="39">
        <f>IF(F74="A",4,IF(OR(F74="AG"),3,IF(F74="AD",2,IF(OR(F74="D",F74="F"),1,IF(F74="M",0,IF(F74="G",-1,IF(F74="L",-2,IF(F74="P",-3,0))))))))</f>
        <v>-1</v>
      </c>
      <c r="AH74" s="38">
        <f>IF(H74="-",0,IF(H74="XS",-4,IF(H74="VS",-3,IF(H74="A",0,IF(H74="L",2,IF(H74="VL",3,IF(H74="XL",4,0)))))))</f>
        <v>0</v>
      </c>
      <c r="AI74" s="37">
        <f>IF(G74="",1.8,IF((2*((SQRT(G74/100)-1)+100/100)-4)&gt;0,(2*((2*((SQRT(G74/100)-1)+100/100)-4))),(2*((SQRT(G74/100)-1)+100/100)-4)))</f>
        <v>1.7979589711327115</v>
      </c>
      <c r="AJ74" s="36">
        <f ca="1">RAND()*(100-1)+1</f>
        <v>11.519991001897392</v>
      </c>
      <c r="AK74" s="35">
        <f ca="1">RAND()*(100-1)+1</f>
        <v>20.720863894025946</v>
      </c>
      <c r="AL74" s="35">
        <f ca="1">RAND()*(100-1)+1</f>
        <v>15.414008676658087</v>
      </c>
      <c r="AM74" s="35">
        <f ca="1">RAND()*(100-1)+1</f>
        <v>66.057784671157762</v>
      </c>
      <c r="AN74" s="35">
        <f ca="1">RAND()*(100-1)+1</f>
        <v>17.867312728351465</v>
      </c>
      <c r="AO74" s="35">
        <f ca="1">RAND()*(100-1)+1</f>
        <v>1.0802826068785754</v>
      </c>
      <c r="AP74" s="35">
        <f ca="1">RAND()*(100-1)+1</f>
        <v>81.967351003943023</v>
      </c>
      <c r="AQ74" s="35">
        <f ca="1">RAND()*(100-1)+1</f>
        <v>31.775188934583639</v>
      </c>
      <c r="AR74" s="35">
        <f ca="1">RAND()*(100-1)+1</f>
        <v>77.782364044933573</v>
      </c>
      <c r="AS74" s="35">
        <f ca="1">RAND()*(100-1)+1</f>
        <v>12.905914266776472</v>
      </c>
      <c r="AT74" s="35">
        <f ca="1">IF(AS74&gt;35,8+RAND()*(4-1)+1,IF(AS74&gt;30,T74+RAND()*(10-1)+1,T74))</f>
        <v>9.1916131375277708</v>
      </c>
      <c r="AU74" s="35">
        <f ca="1">IF(T74&gt;12,(IF(AS74&gt;50,8+RAND()*(4-1)+1,IF(AS74&gt;20,T74,T74+RAND()*(20-1)+1))),IF(AS74&gt;90,8+RAND()*(4-1)+1,S74))</f>
        <v>9.1916131375277708</v>
      </c>
      <c r="AV74" s="35">
        <f ca="1">RAND()*(100-1)+1</f>
        <v>14.193757055197938</v>
      </c>
      <c r="AW74" s="35">
        <f ca="1">RAND()*(100-1)+1</f>
        <v>23.571409825308947</v>
      </c>
      <c r="AX74" s="35">
        <f ca="1">IF(AW74&gt;35,8+RAND()*(4-1)+1,IF(AW74&gt;30,X74+RAND()*(10-1)+1,X74))</f>
        <v>8</v>
      </c>
      <c r="AY74" s="35">
        <f ca="1">IF(X74&gt;12,(IF(AW74&gt;50,8+RAND()*(4-1)+1,IF(AW74&gt;20,X74,X74+RAND()*(20-1)+1))),IF(AW74&gt;90,8+RAND()*(4-1)+1,Y74))</f>
        <v>8</v>
      </c>
      <c r="AZ74" s="35">
        <f ca="1">RAND()*(100-1)+1</f>
        <v>41.439587971126571</v>
      </c>
      <c r="BA74" s="34">
        <f ca="1">RAND()*(100-1)+1</f>
        <v>15.162449133962939</v>
      </c>
    </row>
    <row r="75" spans="1:53" ht="13.5" thickBot="1">
      <c r="L75" s="33">
        <f ca="1">AVERAGE(L46:L74)</f>
        <v>327.8758332803518</v>
      </c>
      <c r="M75" s="31">
        <f ca="1">AVERAGE(M46:M74)</f>
        <v>363.29332906511667</v>
      </c>
      <c r="N75" s="31">
        <f ca="1">AVERAGE(N46:N74)</f>
        <v>389.36938201445895</v>
      </c>
      <c r="O75" s="31" t="e">
        <f ca="1">AVERAGE(O46:O74)</f>
        <v>#REF!</v>
      </c>
      <c r="P75" s="31">
        <f ca="1">AVERAGE(P46:P74)</f>
        <v>392.4967888557623</v>
      </c>
      <c r="Q75" s="31">
        <f ca="1">AVERAGE(Q46:Q74)</f>
        <v>356.50471735001031</v>
      </c>
      <c r="R75" s="31">
        <f ca="1">AVERAGE(R46:R74)</f>
        <v>327.09786609770993</v>
      </c>
      <c r="S75" s="32">
        <f ca="1">AVERAGE(S46:S74)</f>
        <v>12.909163514634511</v>
      </c>
      <c r="T75" s="31">
        <f ca="1">AVERAGE(T46:T74)</f>
        <v>12.978129031875891</v>
      </c>
      <c r="U75" s="31">
        <f ca="1">AVERAGE(U46:U74)</f>
        <v>10.241537730650522</v>
      </c>
      <c r="V75" s="31">
        <f ca="1">AVERAGE(V46:V74)</f>
        <v>10.396697687743405</v>
      </c>
      <c r="W75" s="31">
        <f ca="1">AVERAGE(W46:W74)</f>
        <v>10.151954299375648</v>
      </c>
      <c r="X75" s="31">
        <f ca="1">AVERAGE(X46:X74)</f>
        <v>12.53387934706182</v>
      </c>
      <c r="Y75" s="30">
        <f ca="1">AVERAGE(Y46:Y74)</f>
        <v>12.53387934706182</v>
      </c>
      <c r="Z75" s="29" t="e">
        <f ca="1">(+(100)-((R75-330)/3)-((Q75-360)/5)-((P75-390)/7)-((O75-405)/10)+AG75-AH75+((K75+AI75-1.798)/2)+((J75+AI75-1.798)/4)+((R75+Q75+P75+O75-1485)/7))/100</f>
        <v>#REF!</v>
      </c>
      <c r="AA75" s="28" t="e">
        <f ca="1">(+(100)-((L75-330)/3)-((M75-360)/5)-((N75-390)/7)-((O75-405)/10)+AG75-AH75+((I75+AI75-1.798)/2)+((J75+AI75-1.798)/4)+((L75+M75+N75+O75-1485)/7))/100</f>
        <v>#REF!</v>
      </c>
      <c r="AB75" s="28" t="e">
        <f ca="1">(100+(((((N75+P75+O75)-1185)*0.06))+(((L75+R75)-660)*0.325)+((((IF(S75&gt;11,S75,11))+(IF(T75&gt;11,T75,11))+(IF(U75&gt;11,U75,11))+(IF(W75&gt;11,W75,11))+(IF(X75&gt;11,X75,11))+(IF(Y75&gt;11,Y75,11))-66)/6)*2.2)))/100</f>
        <v>#REF!</v>
      </c>
      <c r="AC75" s="28" t="e">
        <f ca="1">(((+(100)+((L75-330)/2.5)+((O75-405)/8)+((R75-330)/16)+((N75-390)/11)+((P75-390)/12))/100)+(((AI75-1.798)*0.0225)/2)+((((I75*0.16)+(J75*0.5)+(K75*0.34))*0.06)/2))*(1+(AG75*0.089))</f>
        <v>#REF!</v>
      </c>
      <c r="AD75" s="28" t="e">
        <f ca="1">((+(100)-((R75-330)/1.5)-((Q75-360)/2.75)-((P75-390)/7)-((O75-405)/21)-((N75-390)/30)-(((U75*0.133)+(V75*0.19)+(W75*0.57)+(X75*1.45)+(Y75*2.658)-55)/7.5))/100)+((AI75-1.798)*0.0225)+((((K75*1.567)+(J75*0.275))/1.842)*0.06)</f>
        <v>#REF!</v>
      </c>
      <c r="AE75" s="28" t="e">
        <f ca="1">((+(100)-((L75-330)/1.5)-((M75-360)/2.75)-((N75-390)/7)-((O75-405)/21)-((P75-390)/30)-(((S75*2.658)+(T75*1.45)+(U75*0.57)+(V75*0.19)+(W75*0.133)-55)/7.5))/100)+((AI75-1.798)*0.0225)+((((I75*1.567)+(J75*0.275))/1.842)*0.06)</f>
        <v>#REF!</v>
      </c>
      <c r="AF75" s="27" t="e">
        <f ca="1">(((Z75+AA75)/2)+AB75+AC75+((AD75+AE75)/2))/4</f>
        <v>#REF!</v>
      </c>
      <c r="AG75" s="26">
        <f>IF(F75="A",4,IF(OR(F75="AG"),3,IF(F75="AD",2,IF(OR(F75="D",F75="F"),1,IF(F75="M",0,IF(F75="G",-1,IF(F75="L",-2,IF(F75="P",-3,0))))))))</f>
        <v>0</v>
      </c>
      <c r="AH75" s="25">
        <f>IF(H75="-",0,IF(H75="XS",-4,IF(H75="VS",-3,IF(H75="A",0,IF(H75="L",2,IF(H75="VL",3,IF(H75="XL",4,0)))))))</f>
        <v>0</v>
      </c>
      <c r="AI75" s="24">
        <f>IF(G75="",1.8,IF((2*((SQRT(G75/100)-1)+100/100)-4)&gt;0,(2*((2*((SQRT(G75/100)-1)+100/100)-4))),(2*((SQRT(G75/100)-1)+100/100)-4)))</f>
        <v>1.8</v>
      </c>
      <c r="AJ75" s="23">
        <f ca="1">AVERAGE(AJ46:AJ74)</f>
        <v>42.981284174756084</v>
      </c>
      <c r="AK75" s="22">
        <f ca="1">AVERAGE(AK46:AK74)</f>
        <v>49.752282224565249</v>
      </c>
      <c r="AL75" s="22">
        <f ca="1">AVERAGE(AL46:AL74)</f>
        <v>45.600556471862383</v>
      </c>
      <c r="AM75" s="22">
        <f ca="1">AVERAGE(AM46:AM74)</f>
        <v>52.98336632639991</v>
      </c>
      <c r="AN75" s="22">
        <f ca="1">AVERAGE(AN46:AN74)</f>
        <v>52.821002485527181</v>
      </c>
      <c r="AO75" s="22">
        <f ca="1">AVERAGE(AO46:AO74)</f>
        <v>34.866909936685168</v>
      </c>
      <c r="AP75" s="22">
        <f ca="1">AVERAGE(AP46:AP74)</f>
        <v>55.620999377487991</v>
      </c>
      <c r="AQ75" s="22">
        <f ca="1">AVERAGE(AQ46:AQ74)</f>
        <v>53.086712538005983</v>
      </c>
      <c r="AR75" s="22">
        <f ca="1">AVERAGE(AR46:AR74)</f>
        <v>50.983541899740054</v>
      </c>
      <c r="AS75" s="22">
        <f ca="1">AVERAGE(AS46:AS74)</f>
        <v>41.084845295746881</v>
      </c>
      <c r="AT75" s="22">
        <f ca="1">AVERAGE(AT46:AT74)</f>
        <v>11.158200733345236</v>
      </c>
      <c r="AU75" s="22">
        <f ca="1">AVERAGE(AU46:AU74)</f>
        <v>14.362595497264449</v>
      </c>
      <c r="AV75" s="22">
        <f ca="1">AVERAGE(AV46:AV74)</f>
        <v>43.223553243491118</v>
      </c>
      <c r="AW75" s="22">
        <f ca="1">AVERAGE(AW46:AW74)</f>
        <v>55.39588819031038</v>
      </c>
      <c r="AX75" s="22">
        <f ca="1">AVERAGE(AX46:AX74)</f>
        <v>10.759013458392266</v>
      </c>
      <c r="AY75" s="22">
        <f ca="1">AVERAGE(AY46:AY74)</f>
        <v>9.8574567963486395</v>
      </c>
      <c r="AZ75" s="22">
        <f ca="1">AVERAGE(AZ46:AZ74)</f>
        <v>49.103159536112386</v>
      </c>
      <c r="BA75" s="21">
        <f ca="1">AVERAGE(BA46:BA74)</f>
        <v>56.728139468630964</v>
      </c>
    </row>
    <row r="76" spans="1:53">
      <c r="L76" s="17"/>
      <c r="M76" s="17"/>
      <c r="N76" s="17"/>
      <c r="O76" s="17"/>
      <c r="S76" s="16"/>
      <c r="AJ76" s="19"/>
      <c r="AK76" s="19"/>
      <c r="AL76" s="20"/>
      <c r="AM76" s="20"/>
      <c r="AN76" s="20"/>
      <c r="AO76" s="20"/>
      <c r="AP76" s="20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>
      <c r="B77" s="18" t="s">
        <v>13</v>
      </c>
      <c r="C77" s="7" t="s">
        <v>12</v>
      </c>
      <c r="D77" s="7"/>
      <c r="E77" s="6"/>
      <c r="L77" s="17"/>
      <c r="M77" s="17"/>
      <c r="N77" s="17"/>
      <c r="O77" s="17"/>
      <c r="S77" s="16"/>
    </row>
    <row r="78" spans="1:53">
      <c r="E78" s="1"/>
    </row>
    <row r="79" spans="1:53">
      <c r="E79" s="1"/>
    </row>
    <row r="80" spans="1:53">
      <c r="E80" s="1"/>
    </row>
    <row r="81" spans="2:53">
      <c r="E81" s="1"/>
    </row>
    <row r="82" spans="2:53">
      <c r="E82" s="1"/>
    </row>
    <row r="83" spans="2:53" ht="13.5" thickBot="1">
      <c r="E83" s="1"/>
    </row>
    <row r="84" spans="2:53" ht="13.5" thickBot="1">
      <c r="B84" s="13"/>
      <c r="C84" s="7" t="s">
        <v>8</v>
      </c>
      <c r="D84" s="7"/>
      <c r="E84" s="6"/>
    </row>
    <row r="85" spans="2:53" ht="13.5" thickBot="1">
      <c r="B85" s="12" t="s">
        <v>4</v>
      </c>
      <c r="C85" s="7" t="s">
        <v>7</v>
      </c>
      <c r="D85" s="7"/>
      <c r="E85" s="6"/>
    </row>
    <row r="86" spans="2:53" ht="13.5" thickBot="1">
      <c r="B86" s="11" t="s">
        <v>4</v>
      </c>
      <c r="C86" s="7" t="s">
        <v>6</v>
      </c>
      <c r="D86" s="7"/>
      <c r="E86" s="6"/>
    </row>
    <row r="87" spans="2:53" ht="13.5" thickBot="1">
      <c r="B87" s="10" t="s">
        <v>4</v>
      </c>
      <c r="C87" s="8" t="s">
        <v>5</v>
      </c>
      <c r="D87" s="7"/>
      <c r="E87" s="6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2:53" ht="13.5" thickBot="1">
      <c r="B88" s="9" t="s">
        <v>4</v>
      </c>
      <c r="C88" s="8" t="s">
        <v>3</v>
      </c>
      <c r="D88" s="7"/>
      <c r="E88" s="6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90" spans="2:53">
      <c r="B90" s="5" t="s">
        <v>2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2:53">
      <c r="B91" s="4" t="s">
        <v>1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2:53">
      <c r="B92" s="4" t="s">
        <v>0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</sheetData>
  <mergeCells count="5">
    <mergeCell ref="AK34:AP34"/>
    <mergeCell ref="AR34:BA34"/>
    <mergeCell ref="E40:K40"/>
    <mergeCell ref="E41:K41"/>
    <mergeCell ref="E42:K42"/>
  </mergeCells>
  <conditionalFormatting sqref="Z4:AA33">
    <cfRule type="cellIs" dxfId="14" priority="28" operator="between">
      <formula>0.883</formula>
      <formula>1.143</formula>
    </cfRule>
    <cfRule type="cellIs" dxfId="13" priority="29" operator="between">
      <formula>1.143</formula>
      <formula>10</formula>
    </cfRule>
    <cfRule type="cellIs" dxfId="12" priority="30" operator="between">
      <formula>0.001</formula>
      <formula>0.882</formula>
    </cfRule>
  </conditionalFormatting>
  <conditionalFormatting sqref="AB4:AB33">
    <cfRule type="cellIs" dxfId="11" priority="25" operator="between">
      <formula>1.199</formula>
      <formula>10</formula>
    </cfRule>
    <cfRule type="cellIs" dxfId="10" priority="26" operator="between">
      <formula>0</formula>
      <formula>0.901</formula>
    </cfRule>
    <cfRule type="cellIs" dxfId="9" priority="27" operator="between">
      <formula>0.902</formula>
      <formula>1.198</formula>
    </cfRule>
  </conditionalFormatting>
  <conditionalFormatting sqref="AC4:AC33">
    <cfRule type="cellIs" dxfId="8" priority="22" operator="between">
      <formula>1.281</formula>
      <formula>10</formula>
    </cfRule>
    <cfRule type="cellIs" dxfId="7" priority="23" operator="between">
      <formula>0</formula>
      <formula>0.765</formula>
    </cfRule>
    <cfRule type="cellIs" dxfId="6" priority="24" operator="between">
      <formula>0.766</formula>
      <formula>1.28</formula>
    </cfRule>
  </conditionalFormatting>
  <conditionalFormatting sqref="AD4:AD33">
    <cfRule type="cellIs" dxfId="5" priority="19" operator="between">
      <formula>1.258</formula>
      <formula>10</formula>
    </cfRule>
    <cfRule type="cellIs" dxfId="4" priority="20" operator="between">
      <formula>0</formula>
      <formula>0.702</formula>
    </cfRule>
    <cfRule type="cellIs" dxfId="3" priority="21" operator="between">
      <formula>0.703</formula>
      <formula>1.257</formula>
    </cfRule>
  </conditionalFormatting>
  <conditionalFormatting sqref="AE4:AE33">
    <cfRule type="cellIs" dxfId="2" priority="16" operator="between">
      <formula>1.244</formula>
      <formula>10</formula>
    </cfRule>
    <cfRule type="cellIs" dxfId="1" priority="17" operator="between">
      <formula>0</formula>
      <formula>0.7569</formula>
    </cfRule>
    <cfRule type="cellIs" dxfId="0" priority="18" operator="between">
      <formula>0.757</formula>
      <formula>1.243</formula>
    </cfRule>
  </conditionalFormatting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PBA BP's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Altman</dc:creator>
  <cp:lastModifiedBy>Gary Altman</cp:lastModifiedBy>
  <dcterms:created xsi:type="dcterms:W3CDTF">2023-09-08T13:51:59Z</dcterms:created>
  <dcterms:modified xsi:type="dcterms:W3CDTF">2023-09-08T14:05:38Z</dcterms:modified>
</cp:coreProperties>
</file>